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oots\Downloads\"/>
    </mc:Choice>
  </mc:AlternateContent>
  <xr:revisionPtr revIDLastSave="0" documentId="13_ncr:1_{47C52421-5193-43CB-A88E-EAFCE591E024}" xr6:coauthVersionLast="47" xr6:coauthVersionMax="47" xr10:uidLastSave="{00000000-0000-0000-0000-000000000000}"/>
  <bookViews>
    <workbookView xWindow="-110" yWindow="-110" windowWidth="19420" windowHeight="11500" tabRatio="714" xr2:uid="{00000000-000D-0000-FFFF-FFFF00000000}"/>
  </bookViews>
  <sheets>
    <sheet name="最初にご覧下さい" sheetId="17" r:id="rId1"/>
    <sheet name="入力シート" sheetId="1" r:id="rId2"/>
    <sheet name="1)利用申込書" sheetId="4" r:id="rId3"/>
    <sheet name="2)利用計画書" sheetId="22" r:id="rId4"/>
    <sheet name="3)利用者名簿" sheetId="5" r:id="rId5"/>
    <sheet name="4)食事申込書" sheetId="28" r:id="rId6"/>
    <sheet name="5)野外炊事注文書" sheetId="7" r:id="rId7"/>
    <sheet name="6)創作材料注文書" sheetId="29" r:id="rId8"/>
    <sheet name="7)創作材料注文書（荒天時）" sheetId="30" r:id="rId9"/>
    <sheet name="8)周辺施設減免入力シート" sheetId="33" r:id="rId10"/>
    <sheet name="9)宿泊利用料免除申請書" sheetId="19" r:id="rId11"/>
    <sheet name="10）飲酒交流申請書" sheetId="20" r:id="rId12"/>
    <sheet name="11)カヌー乗船名簿" sheetId="42" r:id="rId13"/>
    <sheet name="12)修学旅行等であることの証明書" sheetId="43" r:id="rId14"/>
    <sheet name="金額確認" sheetId="2" r:id="rId15"/>
    <sheet name="領収書発行希望確認シート" sheetId="41" r:id="rId16"/>
    <sheet name="利用料計算書" sheetId="16" r:id="rId17"/>
    <sheet name="尾幌酪農ふれあい館【減免申請書】" sheetId="35" r:id="rId18"/>
    <sheet name="B＆G海洋センター【減免申請書】" sheetId="34" r:id="rId19"/>
    <sheet name="温水プール【減免申請書】" sheetId="40" r:id="rId20"/>
    <sheet name="森林センター【減免申請書】 " sheetId="36" r:id="rId21"/>
    <sheet name="木工センター【減免申請書】" sheetId="37" r:id="rId22"/>
  </sheets>
  <definedNames>
    <definedName name="_xlnm.Print_Area" localSheetId="2">'1)利用申込書'!$B$1:$L$15</definedName>
    <definedName name="_xlnm.Print_Area" localSheetId="11">'10）飲酒交流申請書'!$B$1:$S$55</definedName>
    <definedName name="_xlnm.Print_Area" localSheetId="12">'11)カヌー乗船名簿'!$A$1:$I$42</definedName>
    <definedName name="_xlnm.Print_Area" localSheetId="13">'12)修学旅行等であることの証明書'!$A$1:$A$26</definedName>
    <definedName name="_xlnm.Print_Area" localSheetId="3">'2)利用計画書'!$A$1:$DW$39</definedName>
    <definedName name="_xlnm.Print_Area" localSheetId="4">'3)利用者名簿'!$A$1:$H$25</definedName>
    <definedName name="_xlnm.Print_Area" localSheetId="5">'4)食事申込書'!$A$1:$L$30</definedName>
    <definedName name="_xlnm.Print_Area" localSheetId="6">'5)野外炊事注文書'!#REF!</definedName>
    <definedName name="_xlnm.Print_Area" localSheetId="7">'6)創作材料注文書'!$B$1:$K$30</definedName>
    <definedName name="_xlnm.Print_Area" localSheetId="8">'7)創作材料注文書（荒天時）'!$A$1:$K$28</definedName>
    <definedName name="_xlnm.Print_Area" localSheetId="9">'8)周辺施設減免入力シート'!$B$1:$M$59</definedName>
    <definedName name="_xlnm.Print_Area" localSheetId="10">'9)宿泊利用料免除申請書'!$A$1:$R$38</definedName>
    <definedName name="_xlnm.Print_Area" localSheetId="18">'B＆G海洋センター【減免申請書】'!$A$1:$J$29</definedName>
    <definedName name="_xlnm.Print_Area" localSheetId="19">温水プール【減免申請書】!$A$1:$AH$49</definedName>
    <definedName name="_xlnm.Print_Area" localSheetId="14">金額確認!$A$1:$D$27</definedName>
    <definedName name="_xlnm.Print_Area" localSheetId="0">最初にご覧下さい!$A$1:$D$68</definedName>
    <definedName name="_xlnm.Print_Area" localSheetId="20">'森林センター【減免申請書】 '!$A$1:$K$31</definedName>
    <definedName name="_xlnm.Print_Area" localSheetId="1">入力シート!$A$1:$AZ$174</definedName>
    <definedName name="_xlnm.Print_Area" localSheetId="17">尾幌酪農ふれあい館【減免申請書】!$A$1:$K$34</definedName>
    <definedName name="_xlnm.Print_Area" localSheetId="21">木工センター【減免申請書】!$A$1:$K$31</definedName>
    <definedName name="_xlnm.Print_Area" localSheetId="16">利用料計算書!$A$1:$N$63</definedName>
    <definedName name="_xlnm.Print_Area" localSheetId="15">領収書発行希望確認シート!$A$1:$F$26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2" l="1"/>
  <c r="C16" i="2"/>
  <c r="C18" i="2"/>
  <c r="F39" i="42"/>
  <c r="C14" i="2" s="1"/>
  <c r="J20" i="30"/>
  <c r="J21" i="30"/>
  <c r="J20" i="29"/>
  <c r="E4" i="4"/>
  <c r="C5" i="41"/>
  <c r="B5" i="41"/>
  <c r="D2" i="2"/>
  <c r="F12" i="41"/>
  <c r="F18" i="41"/>
  <c r="E18" i="41"/>
  <c r="F17" i="41"/>
  <c r="E17" i="41"/>
  <c r="F16" i="41"/>
  <c r="E16" i="41"/>
  <c r="F15" i="41"/>
  <c r="E15" i="41"/>
  <c r="F14" i="41"/>
  <c r="E14" i="41"/>
  <c r="F13" i="41"/>
  <c r="E13" i="41"/>
  <c r="E12" i="41"/>
  <c r="F11" i="41"/>
  <c r="E11" i="41"/>
  <c r="F10" i="41"/>
  <c r="E10" i="41"/>
  <c r="F9" i="41"/>
  <c r="E9" i="41"/>
  <c r="F8" i="41"/>
  <c r="E8" i="41"/>
  <c r="C23" i="28"/>
  <c r="J27" i="29"/>
  <c r="J25" i="29"/>
  <c r="J24" i="29"/>
  <c r="J23" i="29"/>
  <c r="J21" i="29"/>
  <c r="J8" i="29"/>
  <c r="D15" i="37" l="1"/>
  <c r="D19" i="36"/>
  <c r="D18" i="36"/>
  <c r="D15" i="36"/>
  <c r="H20" i="40"/>
  <c r="H21" i="40"/>
  <c r="C14" i="34"/>
  <c r="K22" i="33"/>
  <c r="K16" i="35" s="1"/>
  <c r="D18" i="35"/>
  <c r="D16" i="35"/>
  <c r="I29" i="35"/>
  <c r="I30" i="35"/>
  <c r="I28" i="35" l="1"/>
  <c r="F28" i="35"/>
  <c r="F30" i="35"/>
  <c r="F29" i="35"/>
  <c r="C28" i="35"/>
  <c r="C30" i="35"/>
  <c r="C29" i="35"/>
  <c r="H20" i="34"/>
  <c r="F20" i="34"/>
  <c r="H19" i="34"/>
  <c r="F19" i="34"/>
  <c r="B20" i="34"/>
  <c r="B19" i="34"/>
  <c r="F46" i="40"/>
  <c r="AC26" i="40"/>
  <c r="T26" i="40"/>
  <c r="L26" i="40"/>
  <c r="F24" i="40"/>
  <c r="AD24" i="40"/>
  <c r="AB24" i="40"/>
  <c r="P24" i="40"/>
  <c r="N24" i="40"/>
  <c r="T24" i="40"/>
  <c r="R25" i="40"/>
  <c r="F23" i="40"/>
  <c r="V21" i="40"/>
  <c r="H22" i="40"/>
  <c r="X7" i="40"/>
  <c r="C31" i="37"/>
  <c r="C30" i="37"/>
  <c r="E29" i="37"/>
  <c r="I28" i="37"/>
  <c r="G28" i="37"/>
  <c r="C28" i="37"/>
  <c r="I27" i="37"/>
  <c r="G27" i="37"/>
  <c r="C27" i="37"/>
  <c r="C22" i="37"/>
  <c r="C21" i="37"/>
  <c r="D19" i="37"/>
  <c r="D18" i="37"/>
  <c r="K42" i="33"/>
  <c r="D20" i="37" s="1"/>
  <c r="D17" i="37"/>
  <c r="H16" i="37"/>
  <c r="D16" i="37"/>
  <c r="I7" i="37"/>
  <c r="C31" i="36"/>
  <c r="C30" i="36"/>
  <c r="C22" i="36"/>
  <c r="E29" i="36"/>
  <c r="I28" i="36"/>
  <c r="G28" i="36"/>
  <c r="C28" i="36"/>
  <c r="I27" i="36"/>
  <c r="G27" i="36"/>
  <c r="C27" i="36"/>
  <c r="K9" i="33"/>
  <c r="AE20" i="40" s="1"/>
  <c r="I27" i="34"/>
  <c r="K15" i="33"/>
  <c r="K35" i="33"/>
  <c r="D20" i="36" s="1"/>
  <c r="C21" i="36"/>
  <c r="D17" i="36"/>
  <c r="H16" i="36"/>
  <c r="D16" i="36"/>
  <c r="I7" i="36"/>
  <c r="E24" i="35"/>
  <c r="C20" i="35"/>
  <c r="I23" i="35"/>
  <c r="G23" i="35"/>
  <c r="C23" i="35"/>
  <c r="I22" i="35"/>
  <c r="G22" i="35"/>
  <c r="C22" i="35"/>
  <c r="B22" i="35"/>
  <c r="E27" i="35"/>
  <c r="I26" i="35"/>
  <c r="G26" i="35"/>
  <c r="C26" i="35"/>
  <c r="I25" i="35"/>
  <c r="G25" i="35"/>
  <c r="C25" i="35"/>
  <c r="B25" i="35"/>
  <c r="C33" i="35"/>
  <c r="C34" i="35"/>
  <c r="H17" i="35"/>
  <c r="D17" i="35"/>
  <c r="I7" i="35"/>
  <c r="L1" i="33"/>
  <c r="G27" i="34"/>
  <c r="G26" i="34"/>
  <c r="F27" i="34"/>
  <c r="F26" i="34"/>
  <c r="D27" i="34"/>
  <c r="D26" i="34"/>
  <c r="C27" i="34"/>
  <c r="C26" i="34"/>
  <c r="B17" i="34"/>
  <c r="I18" i="34"/>
  <c r="C18" i="34"/>
  <c r="B28" i="34"/>
  <c r="C16" i="34"/>
  <c r="G15" i="34"/>
  <c r="C15" i="34"/>
  <c r="H6" i="34"/>
  <c r="J3" i="4"/>
  <c r="E8" i="7"/>
  <c r="I26" i="34" l="1"/>
  <c r="J14" i="34"/>
  <c r="J8" i="30"/>
  <c r="J9" i="30"/>
  <c r="J10" i="30"/>
  <c r="J11" i="30"/>
  <c r="J12" i="30"/>
  <c r="J13" i="30"/>
  <c r="J14" i="30"/>
  <c r="J15" i="30"/>
  <c r="J16" i="30"/>
  <c r="J17" i="30"/>
  <c r="J18" i="30"/>
  <c r="J19" i="30"/>
  <c r="J22" i="30"/>
  <c r="J23" i="30"/>
  <c r="J16" i="29"/>
  <c r="J17" i="29"/>
  <c r="J19" i="29"/>
  <c r="J22" i="29"/>
  <c r="O36" i="19"/>
  <c r="O37" i="19"/>
  <c r="O33" i="19"/>
  <c r="O34" i="19"/>
  <c r="J18" i="29"/>
  <c r="J15" i="29"/>
  <c r="J14" i="29"/>
  <c r="J13" i="29"/>
  <c r="J12" i="29"/>
  <c r="J11" i="29"/>
  <c r="J10" i="29"/>
  <c r="J9" i="29"/>
  <c r="B11" i="22"/>
  <c r="C5" i="5"/>
  <c r="G3" i="7"/>
  <c r="C3" i="7"/>
  <c r="E28" i="7"/>
  <c r="E27" i="7"/>
  <c r="E26" i="7"/>
  <c r="E25" i="7"/>
  <c r="E18" i="7"/>
  <c r="E19" i="7" s="1"/>
  <c r="E14" i="7"/>
  <c r="E13" i="7"/>
  <c r="E7" i="7"/>
  <c r="E6" i="7"/>
  <c r="I28" i="29" l="1"/>
  <c r="C7" i="2" s="1"/>
  <c r="I24" i="30"/>
  <c r="C8" i="2" s="1"/>
  <c r="E15" i="7"/>
  <c r="E9" i="7"/>
  <c r="CN2" i="22"/>
  <c r="CN42" i="22"/>
  <c r="B51" i="22"/>
  <c r="X122" i="22"/>
  <c r="X29" i="22"/>
  <c r="X18" i="22"/>
  <c r="X17" i="22"/>
  <c r="X108" i="22"/>
  <c r="X106" i="22"/>
  <c r="X77" i="22"/>
  <c r="X75" i="22"/>
  <c r="X61" i="22"/>
  <c r="X59" i="22"/>
  <c r="X30" i="22"/>
  <c r="G30" i="7" l="1"/>
  <c r="C11" i="2" s="1"/>
  <c r="G31" i="7"/>
  <c r="C12" i="2" s="1"/>
  <c r="X31" i="22"/>
  <c r="X19" i="22"/>
  <c r="B67" i="22"/>
  <c r="B98" i="22"/>
  <c r="B114" i="22" s="1"/>
  <c r="X124" i="22"/>
  <c r="CN89" i="22"/>
  <c r="G10" i="28"/>
  <c r="G16" i="28"/>
  <c r="G15" i="28"/>
  <c r="G14" i="28"/>
  <c r="G13" i="28"/>
  <c r="G12" i="28"/>
  <c r="G11" i="28"/>
  <c r="AE172" i="1"/>
  <c r="DO257" i="1" s="1"/>
  <c r="P21" i="2" s="1"/>
  <c r="E13" i="28" s="1"/>
  <c r="AF172" i="1"/>
  <c r="DO258" i="1" s="1"/>
  <c r="Q21" i="2" s="1"/>
  <c r="F13" i="28" s="1"/>
  <c r="X172" i="1"/>
  <c r="DN257" i="1" s="1"/>
  <c r="P20" i="2" s="1"/>
  <c r="E12" i="28" s="1"/>
  <c r="Y172" i="1"/>
  <c r="DN258" i="1" s="1"/>
  <c r="Q20" i="2" s="1"/>
  <c r="F12" i="28" s="1"/>
  <c r="Q172" i="1"/>
  <c r="DM257" i="1" s="1"/>
  <c r="P19" i="2" s="1"/>
  <c r="E11" i="28" s="1"/>
  <c r="R172" i="1"/>
  <c r="DM258" i="1" s="1"/>
  <c r="Q19" i="2" s="1"/>
  <c r="F11" i="28" s="1"/>
  <c r="J172" i="1"/>
  <c r="DL257" i="1" s="1"/>
  <c r="P18" i="2" s="1"/>
  <c r="K172" i="1"/>
  <c r="DL258" i="1" s="1"/>
  <c r="Q18" i="2" s="1"/>
  <c r="F10" i="28" s="1"/>
  <c r="AY172" i="1"/>
  <c r="DR257" i="1" s="1"/>
  <c r="P24" i="2" s="1"/>
  <c r="E16" i="28" s="1"/>
  <c r="AZ172" i="1"/>
  <c r="DR258" i="1" s="1"/>
  <c r="Q24" i="2" s="1"/>
  <c r="F16" i="28" s="1"/>
  <c r="AL172" i="1"/>
  <c r="DP257" i="1" s="1"/>
  <c r="P22" i="2" s="1"/>
  <c r="E14" i="28" s="1"/>
  <c r="AS172" i="1"/>
  <c r="DQ257" i="1" s="1"/>
  <c r="P23" i="2" s="1"/>
  <c r="E15" i="28" s="1"/>
  <c r="AT172" i="1"/>
  <c r="DQ258" i="1" s="1"/>
  <c r="Q23" i="2" s="1"/>
  <c r="F15" i="28" s="1"/>
  <c r="AM172" i="1"/>
  <c r="DP258" i="1" s="1"/>
  <c r="Q22" i="2" s="1"/>
  <c r="F14" i="28" s="1"/>
  <c r="B10" i="28"/>
  <c r="K4" i="28"/>
  <c r="D3" i="30"/>
  <c r="D3" i="29"/>
  <c r="X126" i="22" l="1"/>
  <c r="X110" i="22"/>
  <c r="X63" i="22"/>
  <c r="X79" i="22"/>
  <c r="DS258" i="1"/>
  <c r="E10" i="28"/>
  <c r="E17" i="28" s="1"/>
  <c r="F17" i="28"/>
  <c r="DS257" i="1"/>
  <c r="C4" i="28"/>
  <c r="F4" i="28" l="1"/>
  <c r="A4" i="28"/>
  <c r="E19" i="28"/>
  <c r="F19" i="28"/>
  <c r="G40" i="20" l="1"/>
  <c r="M8" i="19"/>
  <c r="G38" i="20"/>
  <c r="E8" i="19"/>
  <c r="F3" i="5" l="1"/>
  <c r="O35" i="19" l="1"/>
  <c r="O38" i="19" l="1"/>
  <c r="DQ236" i="1" l="1"/>
  <c r="DQ235" i="1"/>
  <c r="DQ234" i="1"/>
  <c r="DQ233" i="1"/>
  <c r="DQ232" i="1"/>
  <c r="DQ230" i="1"/>
  <c r="DQ231" i="1"/>
  <c r="DQ229" i="1"/>
  <c r="C8" i="4" l="1"/>
  <c r="E5" i="4" l="1"/>
  <c r="G10" i="4"/>
  <c r="F180" i="5" l="1"/>
  <c r="F155" i="5"/>
  <c r="F129" i="5"/>
  <c r="E30" i="5" l="1"/>
  <c r="E31" i="5"/>
  <c r="E32" i="5"/>
  <c r="E33" i="5"/>
  <c r="E34" i="5"/>
  <c r="E35" i="5"/>
  <c r="E36" i="5"/>
  <c r="E37" i="5"/>
  <c r="E38" i="5"/>
  <c r="E39" i="5"/>
  <c r="E40" i="5"/>
  <c r="E41" i="5"/>
  <c r="E42" i="5"/>
  <c r="E43" i="5"/>
  <c r="E44" i="5"/>
  <c r="E45" i="5"/>
  <c r="E46" i="5"/>
  <c r="E47" i="5"/>
  <c r="E48" i="5"/>
  <c r="E49" i="5"/>
  <c r="D158" i="5"/>
  <c r="D159" i="5"/>
  <c r="D160" i="5"/>
  <c r="D161" i="5"/>
  <c r="D162" i="5"/>
  <c r="D163" i="5"/>
  <c r="D164" i="5"/>
  <c r="D165" i="5"/>
  <c r="D166" i="5"/>
  <c r="D167" i="5"/>
  <c r="D168" i="5"/>
  <c r="D169" i="5"/>
  <c r="D170" i="5"/>
  <c r="D171" i="5"/>
  <c r="D172" i="5"/>
  <c r="D173" i="5"/>
  <c r="D174" i="5"/>
  <c r="D175" i="5"/>
  <c r="D176" i="5"/>
  <c r="D157" i="5"/>
  <c r="G183" i="5"/>
  <c r="G184" i="5"/>
  <c r="G185" i="5"/>
  <c r="G186" i="5"/>
  <c r="G187" i="5"/>
  <c r="G188" i="5"/>
  <c r="G189" i="5"/>
  <c r="G190" i="5"/>
  <c r="G191" i="5"/>
  <c r="G192" i="5"/>
  <c r="G193" i="5"/>
  <c r="G194" i="5"/>
  <c r="G195" i="5"/>
  <c r="G196" i="5"/>
  <c r="G197" i="5"/>
  <c r="G198" i="5"/>
  <c r="G199" i="5"/>
  <c r="G200" i="5"/>
  <c r="G201" i="5"/>
  <c r="G182" i="5"/>
  <c r="G158" i="5"/>
  <c r="G159" i="5"/>
  <c r="G160" i="5"/>
  <c r="G161" i="5"/>
  <c r="G162" i="5"/>
  <c r="G163" i="5"/>
  <c r="G164" i="5"/>
  <c r="G165" i="5"/>
  <c r="G166" i="5"/>
  <c r="G167" i="5"/>
  <c r="G168" i="5"/>
  <c r="G169" i="5"/>
  <c r="G170" i="5"/>
  <c r="G171" i="5"/>
  <c r="G172" i="5"/>
  <c r="G173" i="5"/>
  <c r="G174" i="5"/>
  <c r="G175" i="5"/>
  <c r="G176" i="5"/>
  <c r="G157" i="5"/>
  <c r="G132" i="5"/>
  <c r="G133" i="5"/>
  <c r="G134" i="5"/>
  <c r="G135" i="5"/>
  <c r="G136" i="5"/>
  <c r="G137" i="5"/>
  <c r="G138" i="5"/>
  <c r="G139" i="5"/>
  <c r="G140" i="5"/>
  <c r="G141" i="5"/>
  <c r="G142" i="5"/>
  <c r="G143" i="5"/>
  <c r="G144" i="5"/>
  <c r="G145" i="5"/>
  <c r="G146" i="5"/>
  <c r="G147" i="5"/>
  <c r="G148" i="5"/>
  <c r="G149" i="5"/>
  <c r="G150" i="5"/>
  <c r="G131" i="5"/>
  <c r="G106" i="5"/>
  <c r="G107" i="5"/>
  <c r="G108" i="5"/>
  <c r="G109" i="5"/>
  <c r="G110" i="5"/>
  <c r="G111" i="5"/>
  <c r="G112" i="5"/>
  <c r="G113" i="5"/>
  <c r="G114" i="5"/>
  <c r="G115" i="5"/>
  <c r="G116" i="5"/>
  <c r="G117" i="5"/>
  <c r="G118" i="5"/>
  <c r="G119" i="5"/>
  <c r="G120" i="5"/>
  <c r="G121" i="5"/>
  <c r="G122" i="5"/>
  <c r="G123" i="5"/>
  <c r="G124" i="5"/>
  <c r="G105" i="5"/>
  <c r="G81" i="5"/>
  <c r="G82" i="5"/>
  <c r="G83" i="5"/>
  <c r="G84" i="5"/>
  <c r="G85" i="5"/>
  <c r="G86" i="5"/>
  <c r="G87" i="5"/>
  <c r="G88" i="5"/>
  <c r="G89" i="5"/>
  <c r="G90" i="5"/>
  <c r="G91" i="5"/>
  <c r="G92" i="5"/>
  <c r="G93" i="5"/>
  <c r="G94" i="5"/>
  <c r="G95" i="5"/>
  <c r="G96" i="5"/>
  <c r="G97" i="5"/>
  <c r="G98" i="5"/>
  <c r="G99" i="5"/>
  <c r="G80" i="5"/>
  <c r="G74" i="5"/>
  <c r="G56" i="5"/>
  <c r="G57" i="5"/>
  <c r="G58" i="5"/>
  <c r="G59" i="5"/>
  <c r="G60" i="5"/>
  <c r="G61" i="5"/>
  <c r="G62" i="5"/>
  <c r="G63" i="5"/>
  <c r="G64" i="5"/>
  <c r="G65" i="5"/>
  <c r="G66" i="5"/>
  <c r="G67" i="5"/>
  <c r="G68" i="5"/>
  <c r="G69" i="5"/>
  <c r="G70" i="5"/>
  <c r="G71" i="5"/>
  <c r="G72" i="5"/>
  <c r="G73" i="5"/>
  <c r="G55" i="5"/>
  <c r="G49" i="5"/>
  <c r="G31" i="5"/>
  <c r="G32" i="5"/>
  <c r="G33" i="5"/>
  <c r="G34" i="5"/>
  <c r="G35" i="5"/>
  <c r="G36" i="5"/>
  <c r="G37" i="5"/>
  <c r="G38" i="5"/>
  <c r="G39" i="5"/>
  <c r="G40" i="5"/>
  <c r="G41" i="5"/>
  <c r="G42" i="5"/>
  <c r="G43" i="5"/>
  <c r="G44" i="5"/>
  <c r="G45" i="5"/>
  <c r="G46" i="5"/>
  <c r="G47" i="5"/>
  <c r="G48" i="5"/>
  <c r="G30" i="5"/>
  <c r="G24" i="5"/>
  <c r="G6" i="5"/>
  <c r="G7" i="5"/>
  <c r="G8" i="5"/>
  <c r="G9" i="5"/>
  <c r="G10" i="5"/>
  <c r="G11" i="5"/>
  <c r="G12" i="5"/>
  <c r="G13" i="5"/>
  <c r="G14" i="5"/>
  <c r="G15" i="5"/>
  <c r="G16" i="5"/>
  <c r="G17" i="5"/>
  <c r="G18" i="5"/>
  <c r="G19" i="5"/>
  <c r="G20" i="5"/>
  <c r="G21" i="5"/>
  <c r="G22" i="5"/>
  <c r="G23" i="5"/>
  <c r="G5" i="5"/>
  <c r="F8" i="1" l="1"/>
  <c r="A10" i="28" s="1"/>
  <c r="B28" i="28" s="1"/>
  <c r="B29" i="28" s="1"/>
  <c r="K6" i="16"/>
  <c r="DL253" i="1" l="1"/>
  <c r="E201" i="5" l="1"/>
  <c r="D201" i="5"/>
  <c r="C201" i="5"/>
  <c r="E200" i="5"/>
  <c r="D200" i="5"/>
  <c r="C200" i="5"/>
  <c r="E199" i="5"/>
  <c r="D199" i="5"/>
  <c r="C199" i="5"/>
  <c r="E198" i="5"/>
  <c r="D198" i="5"/>
  <c r="C198" i="5"/>
  <c r="E197" i="5"/>
  <c r="D197" i="5"/>
  <c r="C197" i="5"/>
  <c r="E196" i="5"/>
  <c r="D196" i="5"/>
  <c r="C196" i="5"/>
  <c r="E195" i="5"/>
  <c r="D195" i="5"/>
  <c r="C195" i="5"/>
  <c r="E194" i="5"/>
  <c r="D194" i="5"/>
  <c r="C194" i="5"/>
  <c r="E193" i="5"/>
  <c r="D193" i="5"/>
  <c r="C193" i="5"/>
  <c r="E192" i="5"/>
  <c r="D192" i="5"/>
  <c r="C192" i="5"/>
  <c r="E191" i="5"/>
  <c r="D191" i="5"/>
  <c r="C191" i="5"/>
  <c r="E190" i="5"/>
  <c r="D190" i="5"/>
  <c r="C190" i="5"/>
  <c r="E189" i="5"/>
  <c r="D189" i="5"/>
  <c r="C189" i="5"/>
  <c r="E188" i="5"/>
  <c r="D188" i="5"/>
  <c r="C188" i="5"/>
  <c r="E187" i="5"/>
  <c r="D187" i="5"/>
  <c r="C187" i="5"/>
  <c r="E186" i="5"/>
  <c r="D186" i="5"/>
  <c r="C186" i="5"/>
  <c r="E185" i="5"/>
  <c r="D185" i="5"/>
  <c r="C185" i="5"/>
  <c r="E184" i="5"/>
  <c r="D184" i="5"/>
  <c r="C184" i="5"/>
  <c r="E183" i="5"/>
  <c r="D183" i="5"/>
  <c r="C183" i="5"/>
  <c r="E182" i="5"/>
  <c r="D182" i="5"/>
  <c r="C182" i="5"/>
  <c r="E176" i="5"/>
  <c r="C176" i="5"/>
  <c r="E175" i="5"/>
  <c r="C175" i="5"/>
  <c r="E174" i="5"/>
  <c r="C174" i="5"/>
  <c r="E173" i="5"/>
  <c r="C173" i="5"/>
  <c r="E172" i="5"/>
  <c r="C172" i="5"/>
  <c r="E171" i="5"/>
  <c r="C171" i="5"/>
  <c r="E170" i="5"/>
  <c r="C170" i="5"/>
  <c r="E169" i="5"/>
  <c r="C169" i="5"/>
  <c r="E168" i="5"/>
  <c r="C168" i="5"/>
  <c r="E167" i="5"/>
  <c r="C167" i="5"/>
  <c r="E166" i="5"/>
  <c r="C166" i="5"/>
  <c r="E165" i="5"/>
  <c r="C165" i="5"/>
  <c r="E164" i="5"/>
  <c r="C164" i="5"/>
  <c r="E163" i="5"/>
  <c r="C163" i="5"/>
  <c r="E162" i="5"/>
  <c r="C162" i="5"/>
  <c r="E161" i="5"/>
  <c r="C161" i="5"/>
  <c r="E160" i="5"/>
  <c r="C160" i="5"/>
  <c r="E159" i="5"/>
  <c r="C159" i="5"/>
  <c r="E158" i="5"/>
  <c r="C158" i="5"/>
  <c r="E157" i="5"/>
  <c r="C157" i="5"/>
  <c r="E150" i="5"/>
  <c r="D150" i="5"/>
  <c r="C150" i="5"/>
  <c r="E149" i="5"/>
  <c r="D149" i="5"/>
  <c r="C149" i="5"/>
  <c r="E148" i="5"/>
  <c r="D148" i="5"/>
  <c r="C148" i="5"/>
  <c r="E147" i="5"/>
  <c r="D147" i="5"/>
  <c r="C147" i="5"/>
  <c r="E146" i="5"/>
  <c r="D146" i="5"/>
  <c r="C146" i="5"/>
  <c r="E145" i="5"/>
  <c r="D145" i="5"/>
  <c r="C145" i="5"/>
  <c r="E144" i="5"/>
  <c r="D144" i="5"/>
  <c r="C144" i="5"/>
  <c r="E143" i="5"/>
  <c r="D143" i="5"/>
  <c r="C143" i="5"/>
  <c r="E142" i="5"/>
  <c r="D142" i="5"/>
  <c r="C142" i="5"/>
  <c r="E141" i="5"/>
  <c r="D141" i="5"/>
  <c r="C141"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C132" i="5"/>
  <c r="E131" i="5"/>
  <c r="D131" i="5"/>
  <c r="C131" i="5"/>
  <c r="E124" i="5"/>
  <c r="D124" i="5"/>
  <c r="C124" i="5"/>
  <c r="E123" i="5"/>
  <c r="D123" i="5"/>
  <c r="C123" i="5"/>
  <c r="E122" i="5"/>
  <c r="D122" i="5"/>
  <c r="C122" i="5"/>
  <c r="E121" i="5"/>
  <c r="D121" i="5"/>
  <c r="C121" i="5"/>
  <c r="E120" i="5"/>
  <c r="D120" i="5"/>
  <c r="C120" i="5"/>
  <c r="E119" i="5"/>
  <c r="D119" i="5"/>
  <c r="C119" i="5"/>
  <c r="E118" i="5"/>
  <c r="D118" i="5"/>
  <c r="C118" i="5"/>
  <c r="E117" i="5"/>
  <c r="D117" i="5"/>
  <c r="C117" i="5"/>
  <c r="E116" i="5"/>
  <c r="D116" i="5"/>
  <c r="C116" i="5"/>
  <c r="E115" i="5"/>
  <c r="D115" i="5"/>
  <c r="C115" i="5"/>
  <c r="E114" i="5"/>
  <c r="D114" i="5"/>
  <c r="C114" i="5"/>
  <c r="E113" i="5"/>
  <c r="D113" i="5"/>
  <c r="C113" i="5"/>
  <c r="E112" i="5"/>
  <c r="D112" i="5"/>
  <c r="C112" i="5"/>
  <c r="E111" i="5"/>
  <c r="D111" i="5"/>
  <c r="C111" i="5"/>
  <c r="E110" i="5"/>
  <c r="D110" i="5"/>
  <c r="C110" i="5"/>
  <c r="E109" i="5"/>
  <c r="D109" i="5"/>
  <c r="C109" i="5"/>
  <c r="E108" i="5"/>
  <c r="D108" i="5"/>
  <c r="C108" i="5"/>
  <c r="E107" i="5"/>
  <c r="D107" i="5"/>
  <c r="C107" i="5"/>
  <c r="E106" i="5"/>
  <c r="D106" i="5"/>
  <c r="C106" i="5"/>
  <c r="E105" i="5"/>
  <c r="D105" i="5"/>
  <c r="C105" i="5"/>
  <c r="E99" i="5"/>
  <c r="D99" i="5"/>
  <c r="C99" i="5"/>
  <c r="E98" i="5"/>
  <c r="D98" i="5"/>
  <c r="C98" i="5"/>
  <c r="E97" i="5"/>
  <c r="D97" i="5"/>
  <c r="C97" i="5"/>
  <c r="E96" i="5"/>
  <c r="D96" i="5"/>
  <c r="C96" i="5"/>
  <c r="E95" i="5"/>
  <c r="D95" i="5"/>
  <c r="C95" i="5"/>
  <c r="E94" i="5"/>
  <c r="D94" i="5"/>
  <c r="C94" i="5"/>
  <c r="E93" i="5"/>
  <c r="D93" i="5"/>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D80" i="5"/>
  <c r="E80" i="5"/>
  <c r="C80" i="5"/>
  <c r="B1" i="17" l="1"/>
  <c r="E74" i="5" l="1"/>
  <c r="E73" i="5"/>
  <c r="E72" i="5"/>
  <c r="E71" i="5"/>
  <c r="E70" i="5"/>
  <c r="E69" i="5"/>
  <c r="E68" i="5"/>
  <c r="E67" i="5"/>
  <c r="E66" i="5"/>
  <c r="E65" i="5"/>
  <c r="E64" i="5"/>
  <c r="E63" i="5"/>
  <c r="E62" i="5"/>
  <c r="E61" i="5"/>
  <c r="E60" i="5"/>
  <c r="E59" i="5"/>
  <c r="E58" i="5"/>
  <c r="E57" i="5"/>
  <c r="E56" i="5"/>
  <c r="E55" i="5"/>
  <c r="E24" i="5"/>
  <c r="E23" i="5"/>
  <c r="E22" i="5"/>
  <c r="E21" i="5"/>
  <c r="E20" i="5"/>
  <c r="E19" i="5"/>
  <c r="E18" i="5"/>
  <c r="E17" i="5"/>
  <c r="E16" i="5"/>
  <c r="E15" i="5"/>
  <c r="E14" i="5"/>
  <c r="E13" i="5"/>
  <c r="E12" i="5"/>
  <c r="E11" i="5"/>
  <c r="E10" i="5"/>
  <c r="E9" i="5"/>
  <c r="E8" i="5"/>
  <c r="E7" i="5"/>
  <c r="E6" i="5"/>
  <c r="E5" i="5"/>
  <c r="C13" i="5" l="1"/>
  <c r="C12" i="5"/>
  <c r="C10" i="5"/>
  <c r="C11" i="5"/>
  <c r="BN205" i="1" l="1"/>
  <c r="BO205" i="1"/>
  <c r="A56" i="16" l="1"/>
  <c r="A55" i="16"/>
  <c r="A54" i="16"/>
  <c r="A53" i="16"/>
  <c r="A52" i="16"/>
  <c r="A51" i="16"/>
  <c r="A50" i="16"/>
  <c r="A49" i="16"/>
  <c r="DW236" i="1"/>
  <c r="N56" i="16" s="1"/>
  <c r="DV236" i="1"/>
  <c r="M56" i="16" s="1"/>
  <c r="DU236" i="1"/>
  <c r="L56" i="16" s="1"/>
  <c r="DT236" i="1"/>
  <c r="K56" i="16" s="1"/>
  <c r="DS236" i="1"/>
  <c r="J56" i="16" s="1"/>
  <c r="DR236" i="1"/>
  <c r="I56" i="16" s="1"/>
  <c r="H56" i="16"/>
  <c r="DP236" i="1"/>
  <c r="G56" i="16" s="1"/>
  <c r="DO236" i="1"/>
  <c r="F56" i="16" s="1"/>
  <c r="DN236" i="1"/>
  <c r="E56" i="16" s="1"/>
  <c r="DM236" i="1"/>
  <c r="D56" i="16" s="1"/>
  <c r="DL236" i="1"/>
  <c r="C56" i="16" s="1"/>
  <c r="DK236" i="1"/>
  <c r="B56" i="16" s="1"/>
  <c r="DW235" i="1"/>
  <c r="N55" i="16" s="1"/>
  <c r="DV235" i="1"/>
  <c r="M55" i="16" s="1"/>
  <c r="DU235" i="1"/>
  <c r="L55" i="16" s="1"/>
  <c r="DT235" i="1"/>
  <c r="K55" i="16" s="1"/>
  <c r="DS235" i="1"/>
  <c r="J55" i="16" s="1"/>
  <c r="DR235" i="1"/>
  <c r="I55" i="16" s="1"/>
  <c r="H55" i="16"/>
  <c r="DP235" i="1"/>
  <c r="G55" i="16" s="1"/>
  <c r="DO235" i="1"/>
  <c r="F55" i="16" s="1"/>
  <c r="DN235" i="1"/>
  <c r="E55" i="16" s="1"/>
  <c r="DM235" i="1"/>
  <c r="D55" i="16" s="1"/>
  <c r="DL235" i="1"/>
  <c r="C55" i="16" s="1"/>
  <c r="DK235" i="1"/>
  <c r="B55" i="16" s="1"/>
  <c r="DW234" i="1"/>
  <c r="N54" i="16" s="1"/>
  <c r="DV234" i="1"/>
  <c r="M54" i="16" s="1"/>
  <c r="DU234" i="1"/>
  <c r="L54" i="16" s="1"/>
  <c r="DT234" i="1"/>
  <c r="K54" i="16" s="1"/>
  <c r="DS234" i="1"/>
  <c r="J54" i="16" s="1"/>
  <c r="DR234" i="1"/>
  <c r="I54" i="16" s="1"/>
  <c r="H54" i="16"/>
  <c r="DP234" i="1"/>
  <c r="G54" i="16" s="1"/>
  <c r="DO234" i="1"/>
  <c r="F54" i="16" s="1"/>
  <c r="DN234" i="1"/>
  <c r="E54" i="16" s="1"/>
  <c r="DM234" i="1"/>
  <c r="D54" i="16" s="1"/>
  <c r="DL234" i="1"/>
  <c r="C54" i="16" s="1"/>
  <c r="DK234" i="1"/>
  <c r="B54" i="16" s="1"/>
  <c r="DW233" i="1"/>
  <c r="N53" i="16" s="1"/>
  <c r="DV233" i="1"/>
  <c r="M53" i="16" s="1"/>
  <c r="DU233" i="1"/>
  <c r="L53" i="16" s="1"/>
  <c r="DT233" i="1"/>
  <c r="K53" i="16" s="1"/>
  <c r="DS233" i="1"/>
  <c r="J53" i="16" s="1"/>
  <c r="DR233" i="1"/>
  <c r="I53" i="16" s="1"/>
  <c r="H53" i="16"/>
  <c r="DP233" i="1"/>
  <c r="G53" i="16" s="1"/>
  <c r="DO233" i="1"/>
  <c r="F53" i="16" s="1"/>
  <c r="DN233" i="1"/>
  <c r="E53" i="16" s="1"/>
  <c r="DM233" i="1"/>
  <c r="D53" i="16" s="1"/>
  <c r="DL233" i="1"/>
  <c r="C53" i="16" s="1"/>
  <c r="DK233" i="1"/>
  <c r="B53" i="16" s="1"/>
  <c r="DW232" i="1"/>
  <c r="N52" i="16" s="1"/>
  <c r="DV232" i="1"/>
  <c r="M52" i="16" s="1"/>
  <c r="DU232" i="1"/>
  <c r="L52" i="16" s="1"/>
  <c r="DT232" i="1"/>
  <c r="K52" i="16" s="1"/>
  <c r="DS232" i="1"/>
  <c r="J52" i="16" s="1"/>
  <c r="DR232" i="1"/>
  <c r="I52" i="16" s="1"/>
  <c r="H52" i="16"/>
  <c r="DP232" i="1"/>
  <c r="G52" i="16" s="1"/>
  <c r="DO232" i="1"/>
  <c r="F52" i="16" s="1"/>
  <c r="DN232" i="1"/>
  <c r="E52" i="16" s="1"/>
  <c r="DM232" i="1"/>
  <c r="D52" i="16" s="1"/>
  <c r="DL232" i="1"/>
  <c r="C52" i="16" s="1"/>
  <c r="DK232" i="1"/>
  <c r="B52" i="16" s="1"/>
  <c r="DW231" i="1"/>
  <c r="N51" i="16" s="1"/>
  <c r="DV231" i="1"/>
  <c r="M51" i="16" s="1"/>
  <c r="DU231" i="1"/>
  <c r="L51" i="16" s="1"/>
  <c r="DT231" i="1"/>
  <c r="K51" i="16" s="1"/>
  <c r="DS231" i="1"/>
  <c r="J51" i="16" s="1"/>
  <c r="DR231" i="1"/>
  <c r="I51" i="16" s="1"/>
  <c r="H51" i="16"/>
  <c r="DP231" i="1"/>
  <c r="G51" i="16" s="1"/>
  <c r="DO231" i="1"/>
  <c r="F51" i="16" s="1"/>
  <c r="DN231" i="1"/>
  <c r="E51" i="16" s="1"/>
  <c r="DM231" i="1"/>
  <c r="D51" i="16" s="1"/>
  <c r="DL231" i="1"/>
  <c r="C51" i="16" s="1"/>
  <c r="DK231" i="1"/>
  <c r="B51" i="16" s="1"/>
  <c r="DW230" i="1"/>
  <c r="N50" i="16" s="1"/>
  <c r="DV230" i="1"/>
  <c r="M50" i="16" s="1"/>
  <c r="DU230" i="1"/>
  <c r="L50" i="16" s="1"/>
  <c r="DT230" i="1"/>
  <c r="K50" i="16" s="1"/>
  <c r="DS230" i="1"/>
  <c r="J50" i="16" s="1"/>
  <c r="DR230" i="1"/>
  <c r="I50" i="16" s="1"/>
  <c r="H50" i="16"/>
  <c r="DP230" i="1"/>
  <c r="G50" i="16" s="1"/>
  <c r="DO230" i="1"/>
  <c r="F50" i="16" s="1"/>
  <c r="DN230" i="1"/>
  <c r="E50" i="16" s="1"/>
  <c r="DM230" i="1"/>
  <c r="D50" i="16" s="1"/>
  <c r="DL230" i="1"/>
  <c r="C50" i="16" s="1"/>
  <c r="DK230" i="1"/>
  <c r="B50" i="16" s="1"/>
  <c r="DW229" i="1"/>
  <c r="N49" i="16" s="1"/>
  <c r="DV229" i="1"/>
  <c r="M49" i="16" s="1"/>
  <c r="DU229" i="1"/>
  <c r="L49" i="16" s="1"/>
  <c r="DT229" i="1"/>
  <c r="K49" i="16" s="1"/>
  <c r="DS229" i="1"/>
  <c r="J49" i="16" s="1"/>
  <c r="DR229" i="1"/>
  <c r="I49" i="16" s="1"/>
  <c r="H49" i="16"/>
  <c r="DP229" i="1"/>
  <c r="G49" i="16" s="1"/>
  <c r="DO229" i="1"/>
  <c r="F49" i="16" s="1"/>
  <c r="DN229" i="1"/>
  <c r="E49" i="16" s="1"/>
  <c r="DM229" i="1"/>
  <c r="D49" i="16" s="1"/>
  <c r="DL229" i="1"/>
  <c r="C49" i="16" s="1"/>
  <c r="DK229" i="1"/>
  <c r="B49" i="16" s="1"/>
  <c r="BL218" i="1"/>
  <c r="F8" i="16"/>
  <c r="C8" i="16"/>
  <c r="C7" i="16"/>
  <c r="J7" i="16"/>
  <c r="DH222" i="1"/>
  <c r="DG222" i="1"/>
  <c r="DF222" i="1"/>
  <c r="DE222" i="1"/>
  <c r="DD222" i="1"/>
  <c r="DC222" i="1"/>
  <c r="DB222" i="1"/>
  <c r="DH221" i="1"/>
  <c r="DG221" i="1"/>
  <c r="DF221" i="1"/>
  <c r="DE221" i="1"/>
  <c r="DD221" i="1"/>
  <c r="DC221" i="1"/>
  <c r="DB221" i="1"/>
  <c r="DH220" i="1"/>
  <c r="DG220" i="1"/>
  <c r="DF220" i="1"/>
  <c r="DE220" i="1"/>
  <c r="DD220" i="1"/>
  <c r="DC220" i="1"/>
  <c r="DB220" i="1"/>
  <c r="DH219" i="1"/>
  <c r="DG219" i="1"/>
  <c r="DF219" i="1"/>
  <c r="DE219" i="1"/>
  <c r="DD219" i="1"/>
  <c r="DC219" i="1"/>
  <c r="DB219" i="1"/>
  <c r="DH218" i="1"/>
  <c r="DG218" i="1"/>
  <c r="DF218" i="1"/>
  <c r="DE218" i="1"/>
  <c r="DD218" i="1"/>
  <c r="DC218" i="1"/>
  <c r="DB218" i="1"/>
  <c r="DH217" i="1"/>
  <c r="DG217" i="1"/>
  <c r="DF217" i="1"/>
  <c r="DE217" i="1"/>
  <c r="DD217" i="1"/>
  <c r="DC217" i="1"/>
  <c r="DB217" i="1"/>
  <c r="DA222" i="1"/>
  <c r="CZ222" i="1"/>
  <c r="CY222" i="1"/>
  <c r="CX222" i="1"/>
  <c r="CW222" i="1"/>
  <c r="CV222" i="1"/>
  <c r="CU222" i="1"/>
  <c r="DA221" i="1"/>
  <c r="CZ221" i="1"/>
  <c r="CY221" i="1"/>
  <c r="CX221" i="1"/>
  <c r="CW221" i="1"/>
  <c r="CV221" i="1"/>
  <c r="CU221" i="1"/>
  <c r="DA220" i="1"/>
  <c r="CZ220" i="1"/>
  <c r="CY220" i="1"/>
  <c r="CX220" i="1"/>
  <c r="CW220" i="1"/>
  <c r="CV220" i="1"/>
  <c r="CU220" i="1"/>
  <c r="DA219" i="1"/>
  <c r="CZ219" i="1"/>
  <c r="CY219" i="1"/>
  <c r="CX219" i="1"/>
  <c r="CW219" i="1"/>
  <c r="CV219" i="1"/>
  <c r="CU219" i="1"/>
  <c r="DA218" i="1"/>
  <c r="CZ218" i="1"/>
  <c r="CY218" i="1"/>
  <c r="CX218" i="1"/>
  <c r="CW218" i="1"/>
  <c r="CV218" i="1"/>
  <c r="CU218" i="1"/>
  <c r="DA217" i="1"/>
  <c r="CZ217" i="1"/>
  <c r="CY217" i="1"/>
  <c r="CX217" i="1"/>
  <c r="CW217" i="1"/>
  <c r="CV217" i="1"/>
  <c r="CU217" i="1"/>
  <c r="CT222" i="1"/>
  <c r="CS222" i="1"/>
  <c r="CR222" i="1"/>
  <c r="CQ222" i="1"/>
  <c r="CP222" i="1"/>
  <c r="CO222" i="1"/>
  <c r="CN222" i="1"/>
  <c r="CT221" i="1"/>
  <c r="CS221" i="1"/>
  <c r="CR221" i="1"/>
  <c r="CQ221" i="1"/>
  <c r="CP221" i="1"/>
  <c r="CO221" i="1"/>
  <c r="CN221" i="1"/>
  <c r="CT220" i="1"/>
  <c r="CS220" i="1"/>
  <c r="CR220" i="1"/>
  <c r="CQ220" i="1"/>
  <c r="CP220" i="1"/>
  <c r="CO220" i="1"/>
  <c r="CN220" i="1"/>
  <c r="CT219" i="1"/>
  <c r="CS219" i="1"/>
  <c r="CR219" i="1"/>
  <c r="CQ219" i="1"/>
  <c r="CP219" i="1"/>
  <c r="CO219" i="1"/>
  <c r="CN219" i="1"/>
  <c r="CT218" i="1"/>
  <c r="CS218" i="1"/>
  <c r="CR218" i="1"/>
  <c r="CQ218" i="1"/>
  <c r="CP218" i="1"/>
  <c r="CO218" i="1"/>
  <c r="CN218" i="1"/>
  <c r="CT217" i="1"/>
  <c r="CS217" i="1"/>
  <c r="CR217" i="1"/>
  <c r="CQ217" i="1"/>
  <c r="CP217" i="1"/>
  <c r="CO217" i="1"/>
  <c r="CN217" i="1"/>
  <c r="CM222" i="1"/>
  <c r="CL222" i="1"/>
  <c r="CK222" i="1"/>
  <c r="CJ222" i="1"/>
  <c r="CI222" i="1"/>
  <c r="CH222" i="1"/>
  <c r="CG222" i="1"/>
  <c r="CM221" i="1"/>
  <c r="CL221" i="1"/>
  <c r="CK221" i="1"/>
  <c r="CJ221" i="1"/>
  <c r="CI221" i="1"/>
  <c r="CH221" i="1"/>
  <c r="CG221" i="1"/>
  <c r="CM220" i="1"/>
  <c r="CL220" i="1"/>
  <c r="CK220" i="1"/>
  <c r="CJ220" i="1"/>
  <c r="CI220" i="1"/>
  <c r="CH220" i="1"/>
  <c r="CG220" i="1"/>
  <c r="CM219" i="1"/>
  <c r="CL219" i="1"/>
  <c r="CK219" i="1"/>
  <c r="CJ219" i="1"/>
  <c r="CI219" i="1"/>
  <c r="CH219" i="1"/>
  <c r="CG219" i="1"/>
  <c r="CM218" i="1"/>
  <c r="CL218" i="1"/>
  <c r="CK218" i="1"/>
  <c r="CJ218" i="1"/>
  <c r="CI218" i="1"/>
  <c r="CH218" i="1"/>
  <c r="CG218" i="1"/>
  <c r="CM217" i="1"/>
  <c r="CL217" i="1"/>
  <c r="CK217" i="1"/>
  <c r="CJ217" i="1"/>
  <c r="CI217" i="1"/>
  <c r="CH217" i="1"/>
  <c r="CG217" i="1"/>
  <c r="CF222" i="1"/>
  <c r="CE222" i="1"/>
  <c r="CD222" i="1"/>
  <c r="CC222" i="1"/>
  <c r="CB222" i="1"/>
  <c r="CA222" i="1"/>
  <c r="BZ222" i="1"/>
  <c r="CF221" i="1"/>
  <c r="CE221" i="1"/>
  <c r="CD221" i="1"/>
  <c r="CC221" i="1"/>
  <c r="CB221" i="1"/>
  <c r="CA221" i="1"/>
  <c r="BZ221" i="1"/>
  <c r="CF220" i="1"/>
  <c r="CE220" i="1"/>
  <c r="CD220" i="1"/>
  <c r="CC220" i="1"/>
  <c r="CB220" i="1"/>
  <c r="CA220" i="1"/>
  <c r="BZ220" i="1"/>
  <c r="CF219" i="1"/>
  <c r="CE219" i="1"/>
  <c r="CD219" i="1"/>
  <c r="CC219" i="1"/>
  <c r="CB219" i="1"/>
  <c r="CA219" i="1"/>
  <c r="BZ219" i="1"/>
  <c r="CF218" i="1"/>
  <c r="CE218" i="1"/>
  <c r="CD218" i="1"/>
  <c r="CC218" i="1"/>
  <c r="CB218" i="1"/>
  <c r="CA218" i="1"/>
  <c r="BZ218" i="1"/>
  <c r="CF217" i="1"/>
  <c r="CE217" i="1"/>
  <c r="CD217" i="1"/>
  <c r="CC217" i="1"/>
  <c r="CB217" i="1"/>
  <c r="CA217" i="1"/>
  <c r="BZ217" i="1"/>
  <c r="BY222" i="1"/>
  <c r="BX222" i="1"/>
  <c r="BW222" i="1"/>
  <c r="BV222" i="1"/>
  <c r="BU222" i="1"/>
  <c r="BT222" i="1"/>
  <c r="BS222" i="1"/>
  <c r="BY221" i="1"/>
  <c r="BX221" i="1"/>
  <c r="BW221" i="1"/>
  <c r="BV221" i="1"/>
  <c r="BU221" i="1"/>
  <c r="BT221" i="1"/>
  <c r="BS221" i="1"/>
  <c r="BY220" i="1"/>
  <c r="BX220" i="1"/>
  <c r="BW220" i="1"/>
  <c r="BV220" i="1"/>
  <c r="BU220" i="1"/>
  <c r="BT220" i="1"/>
  <c r="BS220" i="1"/>
  <c r="BY219" i="1"/>
  <c r="BX219" i="1"/>
  <c r="BW219" i="1"/>
  <c r="BV219" i="1"/>
  <c r="BU219" i="1"/>
  <c r="BT219" i="1"/>
  <c r="BS219" i="1"/>
  <c r="BY218" i="1"/>
  <c r="BX218" i="1"/>
  <c r="BW218" i="1"/>
  <c r="BV218" i="1"/>
  <c r="BU218" i="1"/>
  <c r="BT218" i="1"/>
  <c r="BS218" i="1"/>
  <c r="BY217" i="1"/>
  <c r="BX217" i="1"/>
  <c r="BW217" i="1"/>
  <c r="BV217" i="1"/>
  <c r="BU217" i="1"/>
  <c r="BT217" i="1"/>
  <c r="BS217" i="1"/>
  <c r="BR222" i="1"/>
  <c r="BQ222" i="1"/>
  <c r="BP222" i="1"/>
  <c r="BO222" i="1"/>
  <c r="BN222" i="1"/>
  <c r="BM222" i="1"/>
  <c r="BL222" i="1"/>
  <c r="BR221" i="1"/>
  <c r="BQ221" i="1"/>
  <c r="BP221" i="1"/>
  <c r="BO221" i="1"/>
  <c r="BN221" i="1"/>
  <c r="BM221" i="1"/>
  <c r="BL221" i="1"/>
  <c r="BR220" i="1"/>
  <c r="BQ220" i="1"/>
  <c r="BP220" i="1"/>
  <c r="BO220" i="1"/>
  <c r="BN220" i="1"/>
  <c r="BM220" i="1"/>
  <c r="BL220" i="1"/>
  <c r="BR219" i="1"/>
  <c r="BQ219" i="1"/>
  <c r="BP219" i="1"/>
  <c r="BO219" i="1"/>
  <c r="BN219" i="1"/>
  <c r="BM219" i="1"/>
  <c r="BL219" i="1"/>
  <c r="BR218" i="1"/>
  <c r="BQ218" i="1"/>
  <c r="BP218" i="1"/>
  <c r="BO218" i="1"/>
  <c r="BN218" i="1"/>
  <c r="BM218" i="1"/>
  <c r="BR217" i="1"/>
  <c r="BQ217" i="1"/>
  <c r="BP217" i="1"/>
  <c r="BO217" i="1"/>
  <c r="BN217" i="1"/>
  <c r="BM217" i="1"/>
  <c r="BL217" i="1"/>
  <c r="BK222" i="1"/>
  <c r="H35" i="16" s="1"/>
  <c r="BK221" i="1"/>
  <c r="H34" i="16" s="1"/>
  <c r="BK220" i="1"/>
  <c r="H33" i="16" s="1"/>
  <c r="BK219" i="1"/>
  <c r="H32" i="16" s="1"/>
  <c r="BK218" i="1"/>
  <c r="H31" i="16" s="1"/>
  <c r="BK217" i="1"/>
  <c r="H30" i="16" s="1"/>
  <c r="BO210" i="1"/>
  <c r="BO209" i="1"/>
  <c r="BO208" i="1"/>
  <c r="BO207" i="1"/>
  <c r="BO206" i="1"/>
  <c r="BN210" i="1"/>
  <c r="BN209" i="1"/>
  <c r="BN208" i="1"/>
  <c r="BN207" i="1"/>
  <c r="BN206" i="1"/>
  <c r="BM210" i="1"/>
  <c r="BM209" i="1"/>
  <c r="BM208" i="1"/>
  <c r="BM207" i="1"/>
  <c r="BM206" i="1"/>
  <c r="BM205" i="1"/>
  <c r="BL210" i="1"/>
  <c r="BL209" i="1"/>
  <c r="BL208" i="1"/>
  <c r="BL207" i="1"/>
  <c r="BL206" i="1"/>
  <c r="BL205" i="1"/>
  <c r="BK210" i="1"/>
  <c r="B35" i="16" s="1"/>
  <c r="BK209" i="1"/>
  <c r="B34" i="16" s="1"/>
  <c r="BK208" i="1"/>
  <c r="B33" i="16" s="1"/>
  <c r="BK207" i="1"/>
  <c r="B32" i="16" s="1"/>
  <c r="BK206" i="1"/>
  <c r="B31" i="16" s="1"/>
  <c r="BK205" i="1"/>
  <c r="B30" i="16" s="1"/>
  <c r="BQ210" i="1"/>
  <c r="F35" i="16" s="1"/>
  <c r="BQ209" i="1"/>
  <c r="F34" i="16" s="1"/>
  <c r="BQ208" i="1"/>
  <c r="F33" i="16" s="1"/>
  <c r="BQ207" i="1"/>
  <c r="F32" i="16" s="1"/>
  <c r="BQ206" i="1"/>
  <c r="F31" i="16" s="1"/>
  <c r="BQ205" i="1"/>
  <c r="F30" i="16" s="1"/>
  <c r="BP210" i="1"/>
  <c r="E35" i="16" s="1"/>
  <c r="BP209" i="1"/>
  <c r="E34" i="16" s="1"/>
  <c r="BP208" i="1"/>
  <c r="E33" i="16" s="1"/>
  <c r="BP207" i="1"/>
  <c r="E32" i="16" s="1"/>
  <c r="BP206" i="1"/>
  <c r="E31" i="16" s="1"/>
  <c r="BP205" i="1"/>
  <c r="E30" i="16" s="1"/>
  <c r="BI186" i="1"/>
  <c r="BI185" i="1"/>
  <c r="BI200" i="1"/>
  <c r="BI199" i="1"/>
  <c r="BI198" i="1"/>
  <c r="BI197" i="1"/>
  <c r="BI196" i="1"/>
  <c r="BI195" i="1"/>
  <c r="BI194" i="1"/>
  <c r="BI193" i="1"/>
  <c r="BI192" i="1"/>
  <c r="BI191" i="1"/>
  <c r="BI190" i="1"/>
  <c r="BI189" i="1"/>
  <c r="BI188" i="1"/>
  <c r="BI187" i="1"/>
  <c r="F14" i="16"/>
  <c r="J14" i="16"/>
  <c r="F22" i="16"/>
  <c r="I22" i="16"/>
  <c r="D25" i="16"/>
  <c r="F16" i="16" l="1"/>
  <c r="J25" i="16"/>
  <c r="J30" i="16"/>
  <c r="J31" i="16"/>
  <c r="J33" i="16"/>
  <c r="J35" i="16"/>
  <c r="J32" i="16"/>
  <c r="J34" i="16"/>
  <c r="CG223" i="1"/>
  <c r="CG225" i="1" s="1"/>
  <c r="DP241" i="1"/>
  <c r="DE223" i="1"/>
  <c r="DE225" i="1" s="1"/>
  <c r="BU223" i="1"/>
  <c r="BU225" i="1" s="1"/>
  <c r="BY223" i="1"/>
  <c r="BY225" i="1" s="1"/>
  <c r="CE223" i="1"/>
  <c r="CE225" i="1" s="1"/>
  <c r="CM223" i="1"/>
  <c r="CM225" i="1" s="1"/>
  <c r="CO223" i="1"/>
  <c r="CO225" i="1" s="1"/>
  <c r="CW223" i="1"/>
  <c r="CW225" i="1" s="1"/>
  <c r="DC223" i="1"/>
  <c r="DC225" i="1" s="1"/>
  <c r="C35" i="16"/>
  <c r="I32" i="16"/>
  <c r="L33" i="16"/>
  <c r="M34" i="16"/>
  <c r="CQ223" i="1"/>
  <c r="CQ225" i="1" s="1"/>
  <c r="BN211" i="1"/>
  <c r="BN213" i="1" s="1"/>
  <c r="C32" i="16"/>
  <c r="M30" i="16"/>
  <c r="L32" i="16"/>
  <c r="M33" i="16"/>
  <c r="I35" i="16"/>
  <c r="CC223" i="1"/>
  <c r="CC225" i="1" s="1"/>
  <c r="DA223" i="1"/>
  <c r="DA225" i="1" s="1"/>
  <c r="BR206" i="1"/>
  <c r="H36" i="16"/>
  <c r="CA223" i="1"/>
  <c r="CA225" i="1" s="1"/>
  <c r="CK223" i="1"/>
  <c r="CK225" i="1" s="1"/>
  <c r="CI223" i="1"/>
  <c r="CI225" i="1" s="1"/>
  <c r="CU223" i="1"/>
  <c r="CU225" i="1" s="1"/>
  <c r="CY223" i="1"/>
  <c r="CY225" i="1" s="1"/>
  <c r="DG223" i="1"/>
  <c r="DG225" i="1" s="1"/>
  <c r="CS223" i="1"/>
  <c r="CS225" i="1" s="1"/>
  <c r="I31" i="16"/>
  <c r="DS241" i="1"/>
  <c r="C33" i="16"/>
  <c r="I30" i="16"/>
  <c r="L31" i="16"/>
  <c r="M32" i="16"/>
  <c r="I34" i="16"/>
  <c r="L35" i="16"/>
  <c r="DU241" i="1"/>
  <c r="C34" i="16"/>
  <c r="L30" i="16"/>
  <c r="M31" i="16"/>
  <c r="I33" i="16"/>
  <c r="L34" i="16"/>
  <c r="M35" i="16"/>
  <c r="DW241" i="1"/>
  <c r="BS223" i="1"/>
  <c r="BS225" i="1" s="1"/>
  <c r="BW223" i="1"/>
  <c r="BW225" i="1" s="1"/>
  <c r="BO223" i="1"/>
  <c r="BO225" i="1" s="1"/>
  <c r="BT223" i="1"/>
  <c r="BT225" i="1" s="1"/>
  <c r="BV223" i="1"/>
  <c r="BV225" i="1" s="1"/>
  <c r="BX223" i="1"/>
  <c r="BX225" i="1" s="1"/>
  <c r="BZ223" i="1"/>
  <c r="BZ225" i="1" s="1"/>
  <c r="CB223" i="1"/>
  <c r="CB225" i="1" s="1"/>
  <c r="CD223" i="1"/>
  <c r="CD225" i="1" s="1"/>
  <c r="CF223" i="1"/>
  <c r="CF225" i="1" s="1"/>
  <c r="CH223" i="1"/>
  <c r="CH225" i="1" s="1"/>
  <c r="CJ223" i="1"/>
  <c r="CJ225" i="1" s="1"/>
  <c r="CL223" i="1"/>
  <c r="CL225" i="1" s="1"/>
  <c r="CN223" i="1"/>
  <c r="CN225" i="1" s="1"/>
  <c r="CP223" i="1"/>
  <c r="CP225" i="1" s="1"/>
  <c r="CR223" i="1"/>
  <c r="CR225" i="1" s="1"/>
  <c r="CT223" i="1"/>
  <c r="CT225" i="1" s="1"/>
  <c r="DB223" i="1"/>
  <c r="DB225" i="1" s="1"/>
  <c r="DD223" i="1"/>
  <c r="DD225" i="1" s="1"/>
  <c r="DF223" i="1"/>
  <c r="DF225" i="1" s="1"/>
  <c r="DH223" i="1"/>
  <c r="DH225" i="1" s="1"/>
  <c r="DL241" i="1"/>
  <c r="CV223" i="1"/>
  <c r="CV225" i="1" s="1"/>
  <c r="CX223" i="1"/>
  <c r="CX225" i="1" s="1"/>
  <c r="CZ223" i="1"/>
  <c r="CZ225" i="1" s="1"/>
  <c r="BO211" i="1"/>
  <c r="BO213" i="1" s="1"/>
  <c r="BR209" i="1"/>
  <c r="DN241" i="1"/>
  <c r="DR241" i="1"/>
  <c r="DT241" i="1"/>
  <c r="DV241" i="1"/>
  <c r="C61" i="16"/>
  <c r="E61" i="16"/>
  <c r="G61" i="16"/>
  <c r="I61" i="16"/>
  <c r="K61" i="16"/>
  <c r="M61" i="16"/>
  <c r="DM241" i="1"/>
  <c r="DO241" i="1"/>
  <c r="DQ241" i="1"/>
  <c r="B61" i="16"/>
  <c r="D61" i="16"/>
  <c r="F61" i="16"/>
  <c r="H61" i="16"/>
  <c r="J61" i="16"/>
  <c r="L61" i="16"/>
  <c r="N61" i="16"/>
  <c r="C30" i="16"/>
  <c r="BK223" i="1"/>
  <c r="BK225" i="1" s="1"/>
  <c r="K30" i="16"/>
  <c r="K32" i="16"/>
  <c r="K34" i="16"/>
  <c r="BR208" i="1"/>
  <c r="BK211" i="1"/>
  <c r="BK213" i="1" s="1"/>
  <c r="BQ211" i="1"/>
  <c r="G44" i="16" s="1"/>
  <c r="BM223" i="1"/>
  <c r="BM225" i="1" s="1"/>
  <c r="BQ223" i="1"/>
  <c r="BQ225" i="1" s="1"/>
  <c r="F36" i="16"/>
  <c r="F38" i="16" s="1"/>
  <c r="F41" i="16" s="1"/>
  <c r="B36" i="16"/>
  <c r="A44" i="16" s="1"/>
  <c r="BM211" i="1"/>
  <c r="BM213" i="1" s="1"/>
  <c r="BR207" i="1"/>
  <c r="BN223" i="1"/>
  <c r="BN225" i="1" s="1"/>
  <c r="BP223" i="1"/>
  <c r="BP225" i="1" s="1"/>
  <c r="BR205" i="1"/>
  <c r="BL211" i="1"/>
  <c r="B44" i="16" s="1"/>
  <c r="BP211" i="1"/>
  <c r="BP213" i="1" s="1"/>
  <c r="C31" i="16"/>
  <c r="BL223" i="1"/>
  <c r="BL225" i="1" s="1"/>
  <c r="BR223" i="1"/>
  <c r="BR225" i="1" s="1"/>
  <c r="K31" i="16"/>
  <c r="K33" i="16"/>
  <c r="K35" i="16"/>
  <c r="DK241" i="1"/>
  <c r="D30" i="16"/>
  <c r="D31" i="16"/>
  <c r="D32" i="16"/>
  <c r="D33" i="16"/>
  <c r="D34" i="16"/>
  <c r="D35" i="16"/>
  <c r="BR210" i="1"/>
  <c r="B2" i="2"/>
  <c r="AU176" i="1"/>
  <c r="AU175" i="1"/>
  <c r="AO176" i="1"/>
  <c r="AN176" i="1"/>
  <c r="AO175" i="1"/>
  <c r="AN175" i="1"/>
  <c r="AH176" i="1"/>
  <c r="AG176" i="1"/>
  <c r="AH175" i="1"/>
  <c r="AG175" i="1"/>
  <c r="AA176" i="1"/>
  <c r="Z176" i="1"/>
  <c r="AA175" i="1"/>
  <c r="Z175" i="1"/>
  <c r="T176" i="1"/>
  <c r="S176" i="1"/>
  <c r="T175" i="1"/>
  <c r="S175" i="1"/>
  <c r="M176" i="1"/>
  <c r="L176" i="1"/>
  <c r="M175" i="1"/>
  <c r="L175" i="1"/>
  <c r="F176" i="1"/>
  <c r="F175" i="1"/>
  <c r="G176" i="1"/>
  <c r="I37" i="2" s="1"/>
  <c r="G175" i="1"/>
  <c r="H37" i="2" s="1"/>
  <c r="F53" i="5"/>
  <c r="D74" i="5"/>
  <c r="C74" i="5"/>
  <c r="D73" i="5"/>
  <c r="C73" i="5"/>
  <c r="D72" i="5"/>
  <c r="C72" i="5"/>
  <c r="D71" i="5"/>
  <c r="C71" i="5"/>
  <c r="D70" i="5"/>
  <c r="C70" i="5"/>
  <c r="D69" i="5"/>
  <c r="C69" i="5"/>
  <c r="D68" i="5"/>
  <c r="C68" i="5"/>
  <c r="D67" i="5"/>
  <c r="C67" i="5"/>
  <c r="D66" i="5"/>
  <c r="C66" i="5"/>
  <c r="D65" i="5"/>
  <c r="C65" i="5"/>
  <c r="D64" i="5"/>
  <c r="C64" i="5"/>
  <c r="D63" i="5"/>
  <c r="C63" i="5"/>
  <c r="D62" i="5"/>
  <c r="C62" i="5"/>
  <c r="D61" i="5"/>
  <c r="C61" i="5"/>
  <c r="D60" i="5"/>
  <c r="C60" i="5"/>
  <c r="D59" i="5"/>
  <c r="C59" i="5"/>
  <c r="D58" i="5"/>
  <c r="C58" i="5"/>
  <c r="D57" i="5"/>
  <c r="C57" i="5"/>
  <c r="D56" i="5"/>
  <c r="C56" i="5"/>
  <c r="D55" i="5"/>
  <c r="C55" i="5"/>
  <c r="D49" i="5"/>
  <c r="C49" i="5"/>
  <c r="D48" i="5"/>
  <c r="C48" i="5"/>
  <c r="D47" i="5"/>
  <c r="C47" i="5"/>
  <c r="D46" i="5"/>
  <c r="C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F103" i="5"/>
  <c r="F78" i="5"/>
  <c r="F28" i="5"/>
  <c r="D24" i="5"/>
  <c r="D23" i="5"/>
  <c r="D22" i="5"/>
  <c r="D21" i="5"/>
  <c r="D20" i="5"/>
  <c r="D19" i="5"/>
  <c r="D18" i="5"/>
  <c r="D17" i="5"/>
  <c r="D16" i="5"/>
  <c r="D15" i="5"/>
  <c r="D14" i="5"/>
  <c r="D13" i="5"/>
  <c r="D12" i="5"/>
  <c r="D11" i="5"/>
  <c r="D10" i="5"/>
  <c r="D9" i="5"/>
  <c r="D8" i="5"/>
  <c r="D7" i="5"/>
  <c r="D6" i="5"/>
  <c r="D5" i="5"/>
  <c r="C24" i="5"/>
  <c r="C23" i="5"/>
  <c r="C22" i="5"/>
  <c r="C21" i="5"/>
  <c r="C20" i="5"/>
  <c r="C19" i="5"/>
  <c r="C18" i="5"/>
  <c r="C17" i="5"/>
  <c r="C16" i="5"/>
  <c r="C15" i="5"/>
  <c r="C14" i="5"/>
  <c r="C9" i="5"/>
  <c r="C8" i="5"/>
  <c r="C7" i="5"/>
  <c r="C6" i="5"/>
  <c r="C10" i="4"/>
  <c r="K10" i="4" s="1"/>
  <c r="L10" i="4" s="1"/>
  <c r="D15" i="4"/>
  <c r="E7" i="4"/>
  <c r="E6" i="4"/>
  <c r="J7" i="4"/>
  <c r="J6" i="4"/>
  <c r="J4" i="4"/>
  <c r="J29" i="2"/>
  <c r="J28" i="2"/>
  <c r="J27" i="2"/>
  <c r="BG193" i="1"/>
  <c r="H26" i="2" s="1"/>
  <c r="J26" i="2"/>
  <c r="J25" i="2"/>
  <c r="J24" i="2"/>
  <c r="J23" i="2"/>
  <c r="J22" i="2"/>
  <c r="BG196" i="1"/>
  <c r="H29" i="2" s="1"/>
  <c r="BG195" i="1"/>
  <c r="H28" i="2" s="1"/>
  <c r="BG194" i="1"/>
  <c r="H27" i="2" s="1"/>
  <c r="BG192" i="1"/>
  <c r="H25" i="2" s="1"/>
  <c r="BG191" i="1"/>
  <c r="H24" i="2" s="1"/>
  <c r="BG190" i="1"/>
  <c r="H23" i="2" s="1"/>
  <c r="BG189" i="1"/>
  <c r="H22" i="2" s="1"/>
  <c r="J33" i="2"/>
  <c r="J32" i="2"/>
  <c r="J31" i="2"/>
  <c r="J30" i="2"/>
  <c r="J21" i="2"/>
  <c r="J20" i="2"/>
  <c r="J19" i="2"/>
  <c r="J18" i="2"/>
  <c r="BG200" i="1"/>
  <c r="H33" i="2" s="1"/>
  <c r="K13" i="4" s="1"/>
  <c r="BG199" i="1"/>
  <c r="H32" i="2" s="1"/>
  <c r="K12" i="4" s="1"/>
  <c r="BG198" i="1"/>
  <c r="H31" i="2" s="1"/>
  <c r="BG197" i="1"/>
  <c r="H30" i="2" s="1"/>
  <c r="BG188" i="1"/>
  <c r="H21" i="2" s="1"/>
  <c r="E13" i="4" s="1"/>
  <c r="BG187" i="1"/>
  <c r="H20" i="2" s="1"/>
  <c r="BG186" i="1"/>
  <c r="H19" i="2" s="1"/>
  <c r="BG185" i="1"/>
  <c r="H18" i="2" s="1"/>
  <c r="J11" i="28" l="1"/>
  <c r="K11" i="28"/>
  <c r="I11" i="28"/>
  <c r="I9" i="28"/>
  <c r="L9" i="28"/>
  <c r="J9" i="28"/>
  <c r="K9" i="28"/>
  <c r="G34" i="16"/>
  <c r="G32" i="16"/>
  <c r="G31" i="16"/>
  <c r="G33" i="16"/>
  <c r="G35" i="16"/>
  <c r="G30" i="16"/>
  <c r="N30" i="16"/>
  <c r="N33" i="16"/>
  <c r="N31" i="16"/>
  <c r="N35" i="16"/>
  <c r="N32" i="16"/>
  <c r="N34" i="16"/>
  <c r="N62" i="16"/>
  <c r="N63" i="16"/>
  <c r="BL213" i="1"/>
  <c r="B38" i="16"/>
  <c r="B41" i="16" s="1"/>
  <c r="H38" i="16"/>
  <c r="A41" i="16" s="1"/>
  <c r="D44" i="16"/>
  <c r="M36" i="16"/>
  <c r="M38" i="16" s="1"/>
  <c r="E44" i="16"/>
  <c r="F44" i="16"/>
  <c r="I36" i="16"/>
  <c r="I38" i="16" s="1"/>
  <c r="BH193" i="1"/>
  <c r="I26" i="2" s="1"/>
  <c r="BH195" i="1"/>
  <c r="I28" i="2" s="1"/>
  <c r="C44" i="16"/>
  <c r="L36" i="16"/>
  <c r="L38" i="16" s="1"/>
  <c r="BR211" i="1"/>
  <c r="BR213" i="1" s="1"/>
  <c r="C36" i="16"/>
  <c r="C38" i="16" s="1"/>
  <c r="C41" i="16" s="1"/>
  <c r="BQ213" i="1"/>
  <c r="DW243" i="1"/>
  <c r="BH194" i="1"/>
  <c r="I27" i="2" s="1"/>
  <c r="BH196" i="1"/>
  <c r="I29" i="2" s="1"/>
  <c r="D13" i="4"/>
  <c r="K14" i="4"/>
  <c r="J34" i="2"/>
  <c r="C22" i="2" s="1"/>
  <c r="F13" i="4"/>
  <c r="G13" i="4"/>
  <c r="J13" i="4"/>
  <c r="H13" i="4"/>
  <c r="I13" i="4"/>
  <c r="DW242" i="1"/>
  <c r="K36" i="16"/>
  <c r="K38" i="16" s="1"/>
  <c r="BG201" i="1"/>
  <c r="J36" i="16"/>
  <c r="J38" i="16" s="1"/>
  <c r="E36" i="16"/>
  <c r="E38" i="16" s="1"/>
  <c r="E41" i="16" s="1"/>
  <c r="D36" i="16"/>
  <c r="D38" i="16" s="1"/>
  <c r="D41" i="16" s="1"/>
  <c r="D12" i="4"/>
  <c r="H34" i="2"/>
  <c r="D22" i="2" s="1"/>
  <c r="E12" i="4"/>
  <c r="E14" i="4" s="1"/>
  <c r="J12" i="4"/>
  <c r="F12" i="4"/>
  <c r="G12" i="4"/>
  <c r="I12" i="4"/>
  <c r="H12" i="4"/>
  <c r="BI201" i="1"/>
  <c r="BH185" i="1"/>
  <c r="BH186" i="1"/>
  <c r="I19" i="2" s="1"/>
  <c r="BH187" i="1"/>
  <c r="I20" i="2" s="1"/>
  <c r="BH188" i="1"/>
  <c r="I21" i="2" s="1"/>
  <c r="BH189" i="1"/>
  <c r="I22" i="2" s="1"/>
  <c r="BH190" i="1"/>
  <c r="I23" i="2" s="1"/>
  <c r="BH191" i="1"/>
  <c r="I24" i="2" s="1"/>
  <c r="BH192" i="1"/>
  <c r="I25" i="2" s="1"/>
  <c r="BH197" i="1"/>
  <c r="I30" i="2" s="1"/>
  <c r="BH198" i="1"/>
  <c r="I31" i="2" s="1"/>
  <c r="BH199" i="1"/>
  <c r="I32" i="2" s="1"/>
  <c r="BH200" i="1"/>
  <c r="I33" i="2" s="1"/>
  <c r="AX172" i="1"/>
  <c r="AW172" i="1"/>
  <c r="AV172" i="1"/>
  <c r="AU172" i="1"/>
  <c r="AR172" i="1"/>
  <c r="AQ172" i="1"/>
  <c r="AP172" i="1"/>
  <c r="AO172" i="1"/>
  <c r="AN172" i="1"/>
  <c r="AK172" i="1"/>
  <c r="AA99" i="22" s="1"/>
  <c r="AJ172" i="1"/>
  <c r="Y99" i="22" s="1"/>
  <c r="AI172" i="1"/>
  <c r="W99" i="22" s="1"/>
  <c r="AH172" i="1"/>
  <c r="AG172" i="1"/>
  <c r="AD172" i="1"/>
  <c r="AA68" i="22" s="1"/>
  <c r="AC172" i="1"/>
  <c r="Y68" i="22" s="1"/>
  <c r="AB172" i="1"/>
  <c r="W68" i="22" s="1"/>
  <c r="AA172" i="1"/>
  <c r="Z172" i="1"/>
  <c r="W172" i="1"/>
  <c r="AA52" i="22" s="1"/>
  <c r="V172" i="1"/>
  <c r="Y52" i="22" s="1"/>
  <c r="U172" i="1"/>
  <c r="W52" i="22" s="1"/>
  <c r="T172" i="1"/>
  <c r="S172" i="1"/>
  <c r="P172" i="1"/>
  <c r="AA24" i="22" s="1"/>
  <c r="O172" i="1"/>
  <c r="Y24" i="22" s="1"/>
  <c r="N172" i="1"/>
  <c r="W24" i="22" s="1"/>
  <c r="M172" i="1"/>
  <c r="L172" i="1"/>
  <c r="I172" i="1"/>
  <c r="AA12" i="22" s="1"/>
  <c r="H172" i="1"/>
  <c r="Y12" i="22" s="1"/>
  <c r="G172" i="1"/>
  <c r="F172" i="1"/>
  <c r="Z2" i="1"/>
  <c r="T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DR254" i="1" l="1"/>
  <c r="M24" i="2" s="1"/>
  <c r="B16" i="28" s="1"/>
  <c r="W115" i="22"/>
  <c r="DR256" i="1"/>
  <c r="O24" i="2" s="1"/>
  <c r="D16" i="28" s="1"/>
  <c r="AA115" i="22"/>
  <c r="DR255" i="1"/>
  <c r="N24" i="2" s="1"/>
  <c r="C16" i="28" s="1"/>
  <c r="Y115" i="22"/>
  <c r="DP255" i="1"/>
  <c r="N22" i="2" s="1"/>
  <c r="C14" i="28" s="1"/>
  <c r="DP256" i="1"/>
  <c r="DN255" i="1"/>
  <c r="N20" i="2" s="1"/>
  <c r="C12" i="28" s="1"/>
  <c r="DO254" i="1"/>
  <c r="M21" i="2" s="1"/>
  <c r="B13" i="28" s="1"/>
  <c r="DQ256" i="1"/>
  <c r="DP254" i="1"/>
  <c r="M22" i="2" s="1"/>
  <c r="B14" i="28" s="1"/>
  <c r="DO256" i="1"/>
  <c r="O21" i="2" s="1"/>
  <c r="D13" i="28" s="1"/>
  <c r="DO255" i="1"/>
  <c r="N21" i="2" s="1"/>
  <c r="C13" i="28" s="1"/>
  <c r="DQ255" i="1"/>
  <c r="N23" i="2" s="1"/>
  <c r="C15" i="28" s="1"/>
  <c r="DN254" i="1"/>
  <c r="M20" i="2" s="1"/>
  <c r="B12" i="28" s="1"/>
  <c r="DM256" i="1"/>
  <c r="O19" i="2" s="1"/>
  <c r="D11" i="28" s="1"/>
  <c r="DM255" i="1"/>
  <c r="N19" i="2" s="1"/>
  <c r="C11" i="28" s="1"/>
  <c r="DL255" i="1"/>
  <c r="N18" i="2" s="1"/>
  <c r="C10" i="28" s="1"/>
  <c r="DL256" i="1"/>
  <c r="DM254" i="1"/>
  <c r="M19" i="2" s="1"/>
  <c r="B11" i="28" s="1"/>
  <c r="G41" i="16"/>
  <c r="C5" i="2" s="1"/>
  <c r="H44" i="16"/>
  <c r="J14" i="4"/>
  <c r="F14" i="4"/>
  <c r="L13" i="4"/>
  <c r="H14" i="4"/>
  <c r="I14" i="4"/>
  <c r="A71" i="1"/>
  <c r="A72" i="1" s="1"/>
  <c r="A73" i="1" s="1"/>
  <c r="A74" i="1" s="1"/>
  <c r="A75" i="1" s="1"/>
  <c r="A76" i="1" s="1"/>
  <c r="A77" i="1" s="1"/>
  <c r="A78" i="1" s="1"/>
  <c r="A79" i="1" s="1"/>
  <c r="A80" i="1" s="1"/>
  <c r="A81" i="1" s="1"/>
  <c r="A82" i="1" s="1"/>
  <c r="A83" i="1" s="1"/>
  <c r="A84" i="1" s="1"/>
  <c r="A85" i="1" s="1"/>
  <c r="A86" i="1" s="1"/>
  <c r="A87" i="1" s="1"/>
  <c r="A88" i="1" s="1"/>
  <c r="A89" i="1" s="1"/>
  <c r="A90" i="1" s="1"/>
  <c r="G36" i="16"/>
  <c r="G38" i="16" s="1"/>
  <c r="N36" i="16"/>
  <c r="N38" i="16" s="1"/>
  <c r="B47" i="16"/>
  <c r="DK227" i="1"/>
  <c r="BJ217" i="1"/>
  <c r="BJ205" i="1"/>
  <c r="A30" i="16" s="1"/>
  <c r="G14" i="4"/>
  <c r="D14" i="4"/>
  <c r="L12" i="4"/>
  <c r="L8" i="1"/>
  <c r="A11" i="28" s="1"/>
  <c r="F174" i="1"/>
  <c r="L174" i="1" s="1"/>
  <c r="S174" i="1" s="1"/>
  <c r="Z174" i="1" s="1"/>
  <c r="AG174" i="1" s="1"/>
  <c r="AN174" i="1" s="1"/>
  <c r="AU174" i="1" s="1"/>
  <c r="L18" i="2"/>
  <c r="DN256" i="1"/>
  <c r="O20" i="2" s="1"/>
  <c r="D12" i="28" s="1"/>
  <c r="DQ254" i="1"/>
  <c r="M23" i="2" s="1"/>
  <c r="B15" i="28" s="1"/>
  <c r="I18" i="2"/>
  <c r="I34" i="2" s="1"/>
  <c r="C23" i="2" s="1"/>
  <c r="BH201" i="1"/>
  <c r="O23" i="2" l="1"/>
  <c r="D15" i="28" s="1"/>
  <c r="O22" i="2"/>
  <c r="D14" i="28" s="1"/>
  <c r="O18" i="2"/>
  <c r="D10" i="28" s="1"/>
  <c r="B17" i="28"/>
  <c r="B19" i="28" s="1"/>
  <c r="C17" i="28"/>
  <c r="C19" i="28" s="1"/>
  <c r="N25" i="2"/>
  <c r="DS255" i="1"/>
  <c r="DM227" i="1"/>
  <c r="D47" i="16" s="1"/>
  <c r="DS254" i="1"/>
  <c r="DS256"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BJ218" i="1"/>
  <c r="BJ206" i="1"/>
  <c r="A31" i="16" s="1"/>
  <c r="M25" i="2"/>
  <c r="L14" i="4"/>
  <c r="S8" i="1"/>
  <c r="A12" i="28" s="1"/>
  <c r="DM253" i="1"/>
  <c r="L19" i="2" s="1"/>
  <c r="D17" i="28" l="1"/>
  <c r="D19" i="28" s="1"/>
  <c r="B20" i="28" s="1"/>
  <c r="C10" i="2" s="1"/>
  <c r="DO227" i="1"/>
  <c r="F47" i="16" s="1"/>
  <c r="A131" i="1"/>
  <c r="A132" i="1" s="1"/>
  <c r="A133" i="1" s="1"/>
  <c r="A134" i="1" s="1"/>
  <c r="A135" i="1" s="1"/>
  <c r="A136" i="1" s="1"/>
  <c r="A137" i="1" s="1"/>
  <c r="A138" i="1" s="1"/>
  <c r="A139" i="1" s="1"/>
  <c r="A140" i="1" s="1"/>
  <c r="A141" i="1" s="1"/>
  <c r="A142" i="1" s="1"/>
  <c r="A143" i="1" s="1"/>
  <c r="A144" i="1" s="1"/>
  <c r="A145" i="1" s="1"/>
  <c r="A146" i="1" s="1"/>
  <c r="A147" i="1" s="1"/>
  <c r="A148" i="1" s="1"/>
  <c r="A149" i="1" s="1"/>
  <c r="BJ219" i="1"/>
  <c r="BJ207" i="1"/>
  <c r="A32" i="16" s="1"/>
  <c r="Z8" i="1"/>
  <c r="A13" i="28" s="1"/>
  <c r="DN253" i="1"/>
  <c r="L20" i="2" s="1"/>
  <c r="D16" i="2" l="1"/>
  <c r="D18" i="2"/>
  <c r="DQ227" i="1"/>
  <c r="H47" i="16" s="1"/>
  <c r="A150" i="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BJ220" i="1"/>
  <c r="BJ208" i="1"/>
  <c r="A33" i="16" s="1"/>
  <c r="AG8" i="1"/>
  <c r="A14" i="28" s="1"/>
  <c r="DO253" i="1"/>
  <c r="L21" i="2" s="1"/>
  <c r="DS227" i="1" l="1"/>
  <c r="J47" i="16" s="1"/>
  <c r="BJ221" i="1"/>
  <c r="BJ209" i="1"/>
  <c r="A34" i="16" s="1"/>
  <c r="AN8" i="1"/>
  <c r="DP253" i="1"/>
  <c r="L22" i="2" s="1"/>
  <c r="DU227" i="1" l="1"/>
  <c r="L47" i="16" s="1"/>
  <c r="A15" i="28"/>
  <c r="BJ222" i="1"/>
  <c r="BJ210" i="1"/>
  <c r="A35" i="16" s="1"/>
  <c r="AU8" i="1"/>
  <c r="A16" i="28" s="1"/>
  <c r="DQ253" i="1"/>
  <c r="L23" i="2" s="1"/>
  <c r="DR253" i="1" l="1"/>
  <c r="L24" i="2" s="1"/>
  <c r="DW227" i="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混線ＮＥＴ5</author>
    <author>ぽりさん</author>
  </authors>
  <commentList>
    <comment ref="C2" authorId="0" shapeId="0" xr:uid="{00000000-0006-0000-0100-000001000000}">
      <text>
        <r>
          <rPr>
            <sz val="9"/>
            <color indexed="81"/>
            <rFont val="ＭＳ Ｐゴシック"/>
            <family val="3"/>
            <charset val="128"/>
          </rPr>
          <t>入力すると他のシートに自動的に記入されます。</t>
        </r>
      </text>
    </comment>
    <comment ref="P2" authorId="0" shapeId="0" xr:uid="{00000000-0006-0000-0100-000002000000}">
      <text>
        <r>
          <rPr>
            <sz val="9"/>
            <color indexed="81"/>
            <rFont val="ＭＳ Ｐゴシック"/>
            <family val="3"/>
            <charset val="128"/>
          </rPr>
          <t>2014/4/1　と年まで入力すると曜日が自動的に表示されます。</t>
        </r>
      </text>
    </comment>
    <comment ref="V2" authorId="0" shapeId="0" xr:uid="{00000000-0006-0000-0100-000003000000}">
      <text>
        <r>
          <rPr>
            <sz val="9"/>
            <color indexed="81"/>
            <rFont val="ＭＳ Ｐゴシック"/>
            <family val="3"/>
            <charset val="128"/>
          </rPr>
          <t>2014/4/1　と年まで入力すると曜日が自動的に表示されます。</t>
        </r>
      </text>
    </comment>
    <comment ref="AG2" authorId="0" shapeId="0" xr:uid="{00000000-0006-0000-0100-000004000000}">
      <text>
        <r>
          <rPr>
            <sz val="9"/>
            <color indexed="81"/>
            <rFont val="ＭＳ Ｐゴシック"/>
            <family val="3"/>
            <charset val="128"/>
          </rPr>
          <t>団体の代表、学校長など責任者の名前</t>
        </r>
      </text>
    </comment>
    <comment ref="AG4" authorId="0" shapeId="0" xr:uid="{00000000-0006-0000-0100-000005000000}">
      <text>
        <r>
          <rPr>
            <sz val="9"/>
            <color indexed="81"/>
            <rFont val="ＭＳ Ｐゴシック"/>
            <family val="3"/>
            <charset val="128"/>
          </rPr>
          <t>事業の担当者、学級担任、マネージャーなど窓口になるかた。</t>
        </r>
      </text>
    </comment>
    <comment ref="AG5" authorId="0" shapeId="0" xr:uid="{00000000-0006-0000-0100-000006000000}">
      <text>
        <r>
          <rPr>
            <sz val="9"/>
            <color indexed="81"/>
            <rFont val="ＭＳ Ｐゴシック"/>
            <family val="3"/>
            <charset val="128"/>
          </rPr>
          <t>団体の代表以外の監督や、コーチ・指導者といった引率の責任者が別にいれば</t>
        </r>
      </text>
    </comment>
    <comment ref="J11" authorId="1" shapeId="0" xr:uid="{00000000-0006-0000-0100-000007000000}">
      <text>
        <r>
          <rPr>
            <sz val="9"/>
            <color indexed="81"/>
            <rFont val="MS P ゴシック"/>
            <family val="3"/>
            <charset val="128"/>
          </rPr>
          <t xml:space="preserve">ご希望の受け取り時間を【12:00】のように入力してください
</t>
        </r>
      </text>
    </comment>
    <comment ref="Q11" authorId="1" shapeId="0" xr:uid="{00000000-0006-0000-0100-000008000000}">
      <text>
        <r>
          <rPr>
            <sz val="9"/>
            <color indexed="81"/>
            <rFont val="MS P ゴシック"/>
            <family val="3"/>
            <charset val="128"/>
          </rPr>
          <t xml:space="preserve">ご希望の受け取り時間を【12:00】のように入力してください
</t>
        </r>
      </text>
    </comment>
    <comment ref="X11" authorId="1" shapeId="0" xr:uid="{00000000-0006-0000-0100-000009000000}">
      <text>
        <r>
          <rPr>
            <sz val="9"/>
            <color indexed="81"/>
            <rFont val="MS P ゴシック"/>
            <family val="3"/>
            <charset val="128"/>
          </rPr>
          <t xml:space="preserve">ご希望の受け取り時間を【12:00】のように入力してください
</t>
        </r>
      </text>
    </comment>
    <comment ref="AE11" authorId="1" shapeId="0" xr:uid="{00000000-0006-0000-0100-00000A000000}">
      <text>
        <r>
          <rPr>
            <sz val="9"/>
            <color indexed="81"/>
            <rFont val="MS P ゴシック"/>
            <family val="3"/>
            <charset val="128"/>
          </rPr>
          <t xml:space="preserve">ご希望の受け取り時間を【12:00】のように入力してください
</t>
        </r>
      </text>
    </comment>
    <comment ref="AL11" authorId="1" shapeId="0" xr:uid="{00000000-0006-0000-0100-00000B000000}">
      <text>
        <r>
          <rPr>
            <sz val="9"/>
            <color indexed="81"/>
            <rFont val="MS P ゴシック"/>
            <family val="3"/>
            <charset val="128"/>
          </rPr>
          <t xml:space="preserve">ご希望の受け取り時間を【12:00】のように入力してください
</t>
        </r>
      </text>
    </comment>
    <comment ref="AS11" authorId="1" shapeId="0" xr:uid="{00000000-0006-0000-0100-00000C000000}">
      <text>
        <r>
          <rPr>
            <sz val="9"/>
            <color indexed="81"/>
            <rFont val="MS P ゴシック"/>
            <family val="3"/>
            <charset val="128"/>
          </rPr>
          <t xml:space="preserve">ご希望の受け取り時間を【12:00】のように入力してください
</t>
        </r>
      </text>
    </comment>
    <comment ref="AY11" authorId="1" shapeId="0" xr:uid="{00000000-0006-0000-0100-00000D000000}">
      <text>
        <r>
          <rPr>
            <sz val="9"/>
            <color indexed="81"/>
            <rFont val="MS P ゴシック"/>
            <family val="3"/>
            <charset val="128"/>
          </rPr>
          <t xml:space="preserve">ご希望の受け取り時間を【12:00】のように入力してください
</t>
        </r>
      </text>
    </comment>
    <comment ref="E12" authorId="0" shapeId="0" xr:uid="{00000000-0006-0000-0100-00000E000000}">
      <text>
        <r>
          <rPr>
            <b/>
            <sz val="9"/>
            <color indexed="81"/>
            <rFont val="ＭＳ Ｐゴシック"/>
            <family val="3"/>
            <charset val="128"/>
          </rPr>
          <t>免除なしの場合は</t>
        </r>
        <r>
          <rPr>
            <sz val="9"/>
            <color indexed="81"/>
            <rFont val="ＭＳ Ｐゴシック"/>
            <family val="3"/>
            <charset val="128"/>
          </rPr>
          <t xml:space="preserve">「 </t>
        </r>
        <r>
          <rPr>
            <b/>
            <sz val="9"/>
            <color indexed="81"/>
            <rFont val="ＭＳ Ｐゴシック"/>
            <family val="3"/>
            <charset val="128"/>
          </rPr>
          <t xml:space="preserve">- </t>
        </r>
        <r>
          <rPr>
            <sz val="9"/>
            <color indexed="81"/>
            <rFont val="ＭＳ Ｐゴシック"/>
            <family val="3"/>
            <charset val="128"/>
          </rPr>
          <t>」</t>
        </r>
        <r>
          <rPr>
            <b/>
            <sz val="9"/>
            <color indexed="81"/>
            <rFont val="ＭＳ Ｐゴシック"/>
            <family val="3"/>
            <charset val="128"/>
          </rPr>
          <t>　を入力してください。
空欄だと上手く反映されません。</t>
        </r>
      </text>
    </comment>
    <comment ref="F12" authorId="0" shapeId="0" xr:uid="{00000000-0006-0000-0100-00000F000000}">
      <text>
        <r>
          <rPr>
            <sz val="9"/>
            <color indexed="81"/>
            <rFont val="ＭＳ Ｐゴシック"/>
            <family val="3"/>
            <charset val="128"/>
          </rPr>
          <t>日帰り（この日宿泊をしない）人に"1"を入力してください</t>
        </r>
      </text>
    </comment>
    <comment ref="G12" authorId="0" shapeId="0" xr:uid="{00000000-0006-0000-0100-000010000000}">
      <text>
        <r>
          <rPr>
            <sz val="9"/>
            <color indexed="81"/>
            <rFont val="ＭＳ Ｐゴシック"/>
            <family val="3"/>
            <charset val="128"/>
          </rPr>
          <t>この日宿泊される方に"1"を入力してください</t>
        </r>
      </text>
    </comment>
    <comment ref="H12" authorId="0" shapeId="0" xr:uid="{00000000-0006-0000-0100-000011000000}">
      <text>
        <r>
          <rPr>
            <sz val="9"/>
            <color indexed="81"/>
            <rFont val="ＭＳ Ｐゴシック"/>
            <family val="3"/>
            <charset val="128"/>
          </rPr>
          <t>この日、昼食を注文される方に"1"を入力してください</t>
        </r>
      </text>
    </comment>
    <comment ref="I12" authorId="0" shapeId="0" xr:uid="{00000000-0006-0000-0100-000012000000}">
      <text>
        <r>
          <rPr>
            <sz val="9"/>
            <color indexed="81"/>
            <rFont val="ＭＳ Ｐゴシック"/>
            <family val="3"/>
            <charset val="128"/>
          </rPr>
          <t>この日、昼食を注文される方に"1"を入力してください</t>
        </r>
      </text>
    </comment>
    <comment ref="J12" authorId="1" shapeId="0" xr:uid="{00000000-0006-0000-0100-000013000000}">
      <text>
        <r>
          <rPr>
            <b/>
            <sz val="9"/>
            <color indexed="81"/>
            <rFont val="MS P ゴシック"/>
            <family val="3"/>
            <charset val="128"/>
          </rPr>
          <t>この日幕ノ内弁当を注文される方に"1"を入力してください</t>
        </r>
      </text>
    </comment>
    <comment ref="K12" authorId="1" shapeId="0" xr:uid="{00000000-0006-0000-0100-000014000000}">
      <text>
        <r>
          <rPr>
            <b/>
            <sz val="9"/>
            <color indexed="81"/>
            <rFont val="MS P ゴシック"/>
            <family val="3"/>
            <charset val="128"/>
          </rPr>
          <t>この日おにぎり弁当を注文される方に"1"を入力してください</t>
        </r>
      </text>
    </comment>
    <comment ref="L12" authorId="0" shapeId="0" xr:uid="{00000000-0006-0000-0100-000015000000}">
      <text>
        <r>
          <rPr>
            <sz val="9"/>
            <color indexed="81"/>
            <rFont val="ＭＳ Ｐゴシック"/>
            <family val="3"/>
            <charset val="128"/>
          </rPr>
          <t>この日、出発する方、日帰りで利用（宿泊しない）方に"1"を入力してください</t>
        </r>
      </text>
    </comment>
    <comment ref="M12" authorId="0" shapeId="0" xr:uid="{00000000-0006-0000-0100-000016000000}">
      <text>
        <r>
          <rPr>
            <sz val="9"/>
            <color indexed="81"/>
            <rFont val="ＭＳ Ｐゴシック"/>
            <family val="3"/>
            <charset val="128"/>
          </rPr>
          <t>この日宿泊される方に"1"を入力してください</t>
        </r>
      </text>
    </comment>
    <comment ref="N12" authorId="0" shapeId="0" xr:uid="{00000000-0006-0000-0100-000017000000}">
      <text>
        <r>
          <rPr>
            <sz val="9"/>
            <color indexed="81"/>
            <rFont val="ＭＳ Ｐゴシック"/>
            <family val="3"/>
            <charset val="128"/>
          </rPr>
          <t>この日、昼食を注文される方に"1"を入力してください</t>
        </r>
      </text>
    </comment>
    <comment ref="O12" authorId="0" shapeId="0" xr:uid="{00000000-0006-0000-0100-000018000000}">
      <text>
        <r>
          <rPr>
            <sz val="9"/>
            <color indexed="81"/>
            <rFont val="ＭＳ Ｐゴシック"/>
            <family val="3"/>
            <charset val="128"/>
          </rPr>
          <t>この日、昼食を注文される方に"1"を入力してください</t>
        </r>
      </text>
    </comment>
    <comment ref="P12" authorId="0" shapeId="0" xr:uid="{00000000-0006-0000-0100-000019000000}">
      <text>
        <r>
          <rPr>
            <sz val="9"/>
            <color indexed="81"/>
            <rFont val="ＭＳ Ｐゴシック"/>
            <family val="3"/>
            <charset val="128"/>
          </rPr>
          <t>この日夕食を注文される方に"1"を入力してください</t>
        </r>
      </text>
    </comment>
    <comment ref="Q12" authorId="1" shapeId="0" xr:uid="{00000000-0006-0000-0100-00001A000000}">
      <text>
        <r>
          <rPr>
            <b/>
            <sz val="9"/>
            <color indexed="81"/>
            <rFont val="MS P ゴシック"/>
            <family val="3"/>
            <charset val="128"/>
          </rPr>
          <t>この日幕ノ内弁当を注文される方に"1"を入力してください</t>
        </r>
      </text>
    </comment>
    <comment ref="R12" authorId="1" shapeId="0" xr:uid="{00000000-0006-0000-0100-00001B000000}">
      <text>
        <r>
          <rPr>
            <b/>
            <sz val="9"/>
            <color indexed="81"/>
            <rFont val="MS P ゴシック"/>
            <family val="3"/>
            <charset val="128"/>
          </rPr>
          <t>この日おにぎり弁当を注文される方に"1"を入力してください</t>
        </r>
      </text>
    </comment>
    <comment ref="S12" authorId="0" shapeId="0" xr:uid="{00000000-0006-0000-0100-00001C000000}">
      <text>
        <r>
          <rPr>
            <sz val="9"/>
            <color indexed="81"/>
            <rFont val="ＭＳ Ｐゴシック"/>
            <family val="3"/>
            <charset val="128"/>
          </rPr>
          <t>この日、出発する方、日帰りで利用（宿泊しない）方に"1"を入力してください</t>
        </r>
      </text>
    </comment>
    <comment ref="T12" authorId="0" shapeId="0" xr:uid="{00000000-0006-0000-0100-00001D000000}">
      <text>
        <r>
          <rPr>
            <sz val="9"/>
            <color indexed="81"/>
            <rFont val="ＭＳ Ｐゴシック"/>
            <family val="3"/>
            <charset val="128"/>
          </rPr>
          <t>この日宿泊される方に"1"を入力してください</t>
        </r>
      </text>
    </comment>
    <comment ref="U12" authorId="0" shapeId="0" xr:uid="{00000000-0006-0000-0100-00001E000000}">
      <text>
        <r>
          <rPr>
            <sz val="9"/>
            <color indexed="81"/>
            <rFont val="ＭＳ Ｐゴシック"/>
            <family val="3"/>
            <charset val="128"/>
          </rPr>
          <t>この日宿泊される方に"1"を入力してください</t>
        </r>
      </text>
    </comment>
    <comment ref="V12" authorId="0" shapeId="0" xr:uid="{00000000-0006-0000-0100-00001F000000}">
      <text>
        <r>
          <rPr>
            <sz val="9"/>
            <color indexed="81"/>
            <rFont val="ＭＳ Ｐゴシック"/>
            <family val="3"/>
            <charset val="128"/>
          </rPr>
          <t>この日、昼食を注文される方に"1"を入力してください</t>
        </r>
      </text>
    </comment>
    <comment ref="W12" authorId="0" shapeId="0" xr:uid="{00000000-0006-0000-0100-000020000000}">
      <text>
        <r>
          <rPr>
            <sz val="9"/>
            <color indexed="81"/>
            <rFont val="ＭＳ Ｐゴシック"/>
            <family val="3"/>
            <charset val="128"/>
          </rPr>
          <t>この日夕食を注文される方に"1"を入力してください</t>
        </r>
      </text>
    </comment>
    <comment ref="X12" authorId="1" shapeId="0" xr:uid="{00000000-0006-0000-0100-000021000000}">
      <text>
        <r>
          <rPr>
            <b/>
            <sz val="9"/>
            <color indexed="81"/>
            <rFont val="MS P ゴシック"/>
            <family val="3"/>
            <charset val="128"/>
          </rPr>
          <t>この日幕ノ内弁当を注文される方に"1"を入力してください</t>
        </r>
      </text>
    </comment>
    <comment ref="Y12" authorId="1" shapeId="0" xr:uid="{00000000-0006-0000-0100-000022000000}">
      <text>
        <r>
          <rPr>
            <b/>
            <sz val="9"/>
            <color indexed="81"/>
            <rFont val="MS P ゴシック"/>
            <family val="3"/>
            <charset val="128"/>
          </rPr>
          <t>この日おにぎり弁当を注文される方に"1"を入力してください</t>
        </r>
      </text>
    </comment>
    <comment ref="Z12" authorId="0" shapeId="0" xr:uid="{00000000-0006-0000-0100-000023000000}">
      <text>
        <r>
          <rPr>
            <sz val="9"/>
            <color indexed="81"/>
            <rFont val="ＭＳ Ｐゴシック"/>
            <family val="3"/>
            <charset val="128"/>
          </rPr>
          <t>この日、出発する方、日帰りで利用（宿泊しない）方に"1"を入力してください</t>
        </r>
      </text>
    </comment>
    <comment ref="AA12" authorId="0" shapeId="0" xr:uid="{00000000-0006-0000-0100-000024000000}">
      <text>
        <r>
          <rPr>
            <sz val="9"/>
            <color indexed="81"/>
            <rFont val="ＭＳ Ｐゴシック"/>
            <family val="3"/>
            <charset val="128"/>
          </rPr>
          <t>この日宿泊される方に"1"を入力してください</t>
        </r>
      </text>
    </comment>
    <comment ref="AB12" authorId="0" shapeId="0" xr:uid="{00000000-0006-0000-0100-000025000000}">
      <text>
        <r>
          <rPr>
            <sz val="9"/>
            <color indexed="81"/>
            <rFont val="ＭＳ Ｐゴシック"/>
            <family val="3"/>
            <charset val="128"/>
          </rPr>
          <t>この日宿泊される方に"1"を入力してください</t>
        </r>
      </text>
    </comment>
    <comment ref="AC12" authorId="0" shapeId="0" xr:uid="{00000000-0006-0000-0100-000026000000}">
      <text>
        <r>
          <rPr>
            <sz val="9"/>
            <color indexed="81"/>
            <rFont val="ＭＳ Ｐゴシック"/>
            <family val="3"/>
            <charset val="128"/>
          </rPr>
          <t>この日、昼食を注文される方に"1"を入力してください</t>
        </r>
      </text>
    </comment>
    <comment ref="AD12" authorId="0" shapeId="0" xr:uid="{00000000-0006-0000-0100-000027000000}">
      <text>
        <r>
          <rPr>
            <sz val="9"/>
            <color indexed="81"/>
            <rFont val="ＭＳ Ｐゴシック"/>
            <family val="3"/>
            <charset val="128"/>
          </rPr>
          <t>この日夕食を注文される方に"1"を入力してください</t>
        </r>
      </text>
    </comment>
    <comment ref="AE12" authorId="1" shapeId="0" xr:uid="{00000000-0006-0000-0100-000028000000}">
      <text>
        <r>
          <rPr>
            <b/>
            <sz val="9"/>
            <color indexed="81"/>
            <rFont val="MS P ゴシック"/>
            <family val="3"/>
            <charset val="128"/>
          </rPr>
          <t>この日幕ノ内弁当を注文される方に"1"を入力してください</t>
        </r>
      </text>
    </comment>
    <comment ref="AF12" authorId="1" shapeId="0" xr:uid="{00000000-0006-0000-0100-000029000000}">
      <text>
        <r>
          <rPr>
            <b/>
            <sz val="9"/>
            <color indexed="81"/>
            <rFont val="MS P ゴシック"/>
            <family val="3"/>
            <charset val="128"/>
          </rPr>
          <t>この日おにぎり弁当を注文される方に"1"を入力してください</t>
        </r>
      </text>
    </comment>
    <comment ref="AG12" authorId="0" shapeId="0" xr:uid="{00000000-0006-0000-0100-00002A000000}">
      <text>
        <r>
          <rPr>
            <sz val="9"/>
            <color indexed="81"/>
            <rFont val="ＭＳ Ｐゴシック"/>
            <family val="3"/>
            <charset val="128"/>
          </rPr>
          <t>この日、出発する方、日帰りで利用（宿泊しない）方に"1"を入力してください</t>
        </r>
      </text>
    </comment>
    <comment ref="AH12" authorId="0" shapeId="0" xr:uid="{00000000-0006-0000-0100-00002B000000}">
      <text>
        <r>
          <rPr>
            <sz val="9"/>
            <color indexed="81"/>
            <rFont val="ＭＳ Ｐゴシック"/>
            <family val="3"/>
            <charset val="128"/>
          </rPr>
          <t>この日宿泊される方に"1"を入力してください</t>
        </r>
      </text>
    </comment>
    <comment ref="AI12" authorId="0" shapeId="0" xr:uid="{00000000-0006-0000-0100-00002C000000}">
      <text>
        <r>
          <rPr>
            <sz val="9"/>
            <color indexed="81"/>
            <rFont val="ＭＳ Ｐゴシック"/>
            <family val="3"/>
            <charset val="128"/>
          </rPr>
          <t>この日宿泊される方に"1"を入力してください</t>
        </r>
      </text>
    </comment>
    <comment ref="AJ12" authorId="0" shapeId="0" xr:uid="{00000000-0006-0000-0100-00002D000000}">
      <text>
        <r>
          <rPr>
            <sz val="9"/>
            <color indexed="81"/>
            <rFont val="ＭＳ Ｐゴシック"/>
            <family val="3"/>
            <charset val="128"/>
          </rPr>
          <t>この日、昼食を注文される方に"1"を入力してください</t>
        </r>
      </text>
    </comment>
    <comment ref="AK12" authorId="0" shapeId="0" xr:uid="{00000000-0006-0000-0100-00002E000000}">
      <text>
        <r>
          <rPr>
            <sz val="9"/>
            <color indexed="81"/>
            <rFont val="ＭＳ Ｐゴシック"/>
            <family val="3"/>
            <charset val="128"/>
          </rPr>
          <t>この日夕食を注文される方に"1"を入力してください</t>
        </r>
      </text>
    </comment>
    <comment ref="AL12" authorId="1" shapeId="0" xr:uid="{00000000-0006-0000-0100-00002F000000}">
      <text>
        <r>
          <rPr>
            <b/>
            <sz val="9"/>
            <color indexed="81"/>
            <rFont val="MS P ゴシック"/>
            <family val="3"/>
            <charset val="128"/>
          </rPr>
          <t>この日幕ノ内弁当を注文される方に"1"を入力してください</t>
        </r>
      </text>
    </comment>
    <comment ref="AM12" authorId="1" shapeId="0" xr:uid="{00000000-0006-0000-0100-000030000000}">
      <text>
        <r>
          <rPr>
            <b/>
            <sz val="9"/>
            <color indexed="81"/>
            <rFont val="MS P ゴシック"/>
            <family val="3"/>
            <charset val="128"/>
          </rPr>
          <t>この日おにぎり弁当を注文される方に"1"を入力してください</t>
        </r>
      </text>
    </comment>
    <comment ref="AN12" authorId="0" shapeId="0" xr:uid="{00000000-0006-0000-0100-000031000000}">
      <text>
        <r>
          <rPr>
            <sz val="9"/>
            <color indexed="81"/>
            <rFont val="ＭＳ Ｐゴシック"/>
            <family val="3"/>
            <charset val="128"/>
          </rPr>
          <t>この日、出発する方、日帰りで利用（宿泊しない）方に"1"を入力してください</t>
        </r>
      </text>
    </comment>
    <comment ref="AO12" authorId="0" shapeId="0" xr:uid="{00000000-0006-0000-0100-000032000000}">
      <text>
        <r>
          <rPr>
            <sz val="9"/>
            <color indexed="81"/>
            <rFont val="ＭＳ Ｐゴシック"/>
            <family val="3"/>
            <charset val="128"/>
          </rPr>
          <t>この日宿泊される方に"1"を入力してください</t>
        </r>
      </text>
    </comment>
    <comment ref="AP12" authorId="0" shapeId="0" xr:uid="{00000000-0006-0000-0100-000033000000}">
      <text>
        <r>
          <rPr>
            <sz val="9"/>
            <color indexed="81"/>
            <rFont val="ＭＳ Ｐゴシック"/>
            <family val="3"/>
            <charset val="128"/>
          </rPr>
          <t>この日宿泊される方に"1"を入力してください</t>
        </r>
      </text>
    </comment>
    <comment ref="AQ12" authorId="0" shapeId="0" xr:uid="{00000000-0006-0000-0100-000034000000}">
      <text>
        <r>
          <rPr>
            <sz val="9"/>
            <color indexed="81"/>
            <rFont val="ＭＳ Ｐゴシック"/>
            <family val="3"/>
            <charset val="128"/>
          </rPr>
          <t>この日、昼食を注文される方に"1"を入力してください</t>
        </r>
      </text>
    </comment>
    <comment ref="AR12" authorId="0" shapeId="0" xr:uid="{00000000-0006-0000-0100-000035000000}">
      <text>
        <r>
          <rPr>
            <sz val="9"/>
            <color indexed="81"/>
            <rFont val="ＭＳ Ｐゴシック"/>
            <family val="3"/>
            <charset val="128"/>
          </rPr>
          <t>この日夕食を注文される方に"1"を入力してください</t>
        </r>
      </text>
    </comment>
    <comment ref="AS12" authorId="1" shapeId="0" xr:uid="{00000000-0006-0000-0100-000036000000}">
      <text>
        <r>
          <rPr>
            <b/>
            <sz val="9"/>
            <color indexed="81"/>
            <rFont val="MS P ゴシック"/>
            <family val="3"/>
            <charset val="128"/>
          </rPr>
          <t>この日幕ノ内弁当を注文される方に"1"を入力してください</t>
        </r>
      </text>
    </comment>
    <comment ref="AT12" authorId="1" shapeId="0" xr:uid="{00000000-0006-0000-0100-000037000000}">
      <text>
        <r>
          <rPr>
            <b/>
            <sz val="9"/>
            <color indexed="81"/>
            <rFont val="MS P ゴシック"/>
            <family val="3"/>
            <charset val="128"/>
          </rPr>
          <t>この日おにぎり弁当を注文される方に"1"を入力してください</t>
        </r>
      </text>
    </comment>
    <comment ref="AU12" authorId="0" shapeId="0" xr:uid="{00000000-0006-0000-0100-000038000000}">
      <text>
        <r>
          <rPr>
            <sz val="9"/>
            <color indexed="81"/>
            <rFont val="ＭＳ Ｐゴシック"/>
            <family val="3"/>
            <charset val="128"/>
          </rPr>
          <t>この日、出発する方、日帰りで利用（宿泊しない）方に"1"を入力してください</t>
        </r>
      </text>
    </comment>
    <comment ref="AV12" authorId="0" shapeId="0" xr:uid="{00000000-0006-0000-0100-000039000000}">
      <text>
        <r>
          <rPr>
            <sz val="9"/>
            <color indexed="81"/>
            <rFont val="ＭＳ Ｐゴシック"/>
            <family val="3"/>
            <charset val="128"/>
          </rPr>
          <t>この日宿泊される方に"1"を入力してください</t>
        </r>
      </text>
    </comment>
    <comment ref="AW12" authorId="0" shapeId="0" xr:uid="{00000000-0006-0000-0100-00003A000000}">
      <text>
        <r>
          <rPr>
            <sz val="9"/>
            <color indexed="81"/>
            <rFont val="ＭＳ Ｐゴシック"/>
            <family val="3"/>
            <charset val="128"/>
          </rPr>
          <t>この日、昼食を注文される方に"1"を入力してください</t>
        </r>
      </text>
    </comment>
    <comment ref="AX12" authorId="0" shapeId="0" xr:uid="{00000000-0006-0000-0100-00003B000000}">
      <text>
        <r>
          <rPr>
            <sz val="9"/>
            <color indexed="81"/>
            <rFont val="ＭＳ Ｐゴシック"/>
            <family val="3"/>
            <charset val="128"/>
          </rPr>
          <t>この日夕食を注文される方に"1"を入力してください</t>
        </r>
      </text>
    </comment>
    <comment ref="AY12" authorId="1" shapeId="0" xr:uid="{00000000-0006-0000-0100-00003C000000}">
      <text>
        <r>
          <rPr>
            <b/>
            <sz val="9"/>
            <color indexed="81"/>
            <rFont val="MS P ゴシック"/>
            <family val="3"/>
            <charset val="128"/>
          </rPr>
          <t>この日幕ノ内弁当を注文される方に"1"を入力してください</t>
        </r>
      </text>
    </comment>
    <comment ref="AZ12" authorId="1" shapeId="0" xr:uid="{00000000-0006-0000-0100-00003D000000}">
      <text>
        <r>
          <rPr>
            <b/>
            <sz val="9"/>
            <color indexed="81"/>
            <rFont val="MS P ゴシック"/>
            <family val="3"/>
            <charset val="128"/>
          </rPr>
          <t>この日おにぎり弁当を注文される方に"1"を入力してください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C22" authorId="0" shapeId="0" xr:uid="{00000000-0006-0000-0600-000001000000}">
      <text>
        <r>
          <rPr>
            <sz val="9"/>
            <rFont val="ＭＳ Ｐゴシック"/>
            <family val="3"/>
            <charset val="134"/>
          </rPr>
          <t xml:space="preserve">日付入力（自動計算）
例：5/20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700-000001000000}">
      <text>
        <r>
          <rPr>
            <sz val="9"/>
            <rFont val="ＭＳ Ｐゴシック"/>
            <family val="3"/>
            <charset val="128"/>
          </rPr>
          <t xml:space="preserve">数字を入力下さい。
例　5/10　自動的に日付が入ります。
</t>
        </r>
      </text>
    </comment>
    <comment ref="J8" authorId="0" shapeId="0" xr:uid="{00000000-0006-0000-0700-000002000000}">
      <text>
        <r>
          <rPr>
            <sz val="9"/>
            <rFont val="ＭＳ Ｐゴシック"/>
            <family val="3"/>
            <charset val="128"/>
          </rPr>
          <t xml:space="preserve">自動計算式になってます。
個数の所に数字を入れますと、自動計算されます。
</t>
        </r>
      </text>
    </comment>
    <comment ref="I28" authorId="0" shapeId="0" xr:uid="{00000000-0006-0000-0700-000003000000}">
      <text>
        <r>
          <rPr>
            <sz val="9"/>
            <rFont val="ＭＳ Ｐゴシック"/>
            <family val="3"/>
            <charset val="128"/>
          </rPr>
          <t xml:space="preserve">自動計算です。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kamo satoshi</author>
  </authors>
  <commentList>
    <comment ref="K4" authorId="0" shapeId="0" xr:uid="{00000000-0006-0000-0800-000001000000}">
      <text>
        <r>
          <rPr>
            <sz val="9"/>
            <rFont val="ＭＳ Ｐゴシック"/>
            <family val="3"/>
            <charset val="128"/>
          </rPr>
          <t xml:space="preserve">数字を入力下さい。
例　5/10　自動的に日付が入ります。
</t>
        </r>
      </text>
    </comment>
    <comment ref="J8" authorId="0" shapeId="0" xr:uid="{00000000-0006-0000-0800-000002000000}">
      <text>
        <r>
          <rPr>
            <sz val="9"/>
            <rFont val="ＭＳ Ｐゴシック"/>
            <family val="3"/>
            <charset val="128"/>
          </rPr>
          <t xml:space="preserve">自動計算式になってます。
個数の所に数字を入れますと、自動計算されます。
</t>
        </r>
      </text>
    </comment>
    <comment ref="I24" authorId="0" shapeId="0" xr:uid="{00000000-0006-0000-0800-000003000000}">
      <text>
        <r>
          <rPr>
            <sz val="9"/>
            <rFont val="ＭＳ Ｐゴシック"/>
            <family val="3"/>
            <charset val="128"/>
          </rPr>
          <t xml:space="preserve">自動計算です。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上杉</author>
  </authors>
  <commentList>
    <comment ref="D4" authorId="0" shapeId="0" xr:uid="{00000000-0006-0000-0900-000001000000}">
      <text>
        <r>
          <rPr>
            <b/>
            <sz val="9"/>
            <color indexed="81"/>
            <rFont val="MS P ゴシック"/>
            <family val="3"/>
            <charset val="128"/>
          </rPr>
          <t>利用開始日を西暦から入力してください。
（例：2024/5/22）</t>
        </r>
      </text>
    </comment>
    <comment ref="D5" authorId="0" shapeId="0" xr:uid="{00000000-0006-0000-0900-000002000000}">
      <text>
        <r>
          <rPr>
            <b/>
            <sz val="9"/>
            <color indexed="81"/>
            <rFont val="MS P ゴシック"/>
            <family val="3"/>
            <charset val="128"/>
          </rPr>
          <t>利用開始日を西暦から入力してください。
（例：2024/5/22）</t>
        </r>
      </text>
    </comment>
    <comment ref="D10" authorId="0" shapeId="0" xr:uid="{00000000-0006-0000-0900-000003000000}">
      <text>
        <r>
          <rPr>
            <b/>
            <sz val="9"/>
            <color indexed="81"/>
            <rFont val="MS P ゴシック"/>
            <family val="3"/>
            <charset val="128"/>
          </rPr>
          <t>利用開始日を西暦から入力してください。
（例：2024/5/22）</t>
        </r>
      </text>
    </comment>
    <comment ref="D11" authorId="0" shapeId="0" xr:uid="{00000000-0006-0000-0900-000004000000}">
      <text>
        <r>
          <rPr>
            <b/>
            <sz val="9"/>
            <color indexed="81"/>
            <rFont val="MS P ゴシック"/>
            <family val="3"/>
            <charset val="128"/>
          </rPr>
          <t>利用開始日を西暦から入力してください。
（例：2024/5/22）</t>
        </r>
      </text>
    </comment>
    <comment ref="D12" authorId="0" shapeId="0" xr:uid="{00000000-0006-0000-0900-000005000000}">
      <text>
        <r>
          <rPr>
            <b/>
            <sz val="9"/>
            <color indexed="81"/>
            <rFont val="MS P ゴシック"/>
            <family val="3"/>
            <charset val="128"/>
          </rPr>
          <t>例：3時間30分</t>
        </r>
      </text>
    </comment>
    <comment ref="D17" authorId="0" shapeId="0" xr:uid="{00000000-0006-0000-0900-000006000000}">
      <text>
        <r>
          <rPr>
            <b/>
            <sz val="9"/>
            <color indexed="81"/>
            <rFont val="MS P ゴシック"/>
            <family val="3"/>
            <charset val="128"/>
          </rPr>
          <t>利用開始日を西暦から入力してください。
（例：2024/5/22）</t>
        </r>
      </text>
    </comment>
    <comment ref="D18" authorId="0" shapeId="0" xr:uid="{00000000-0006-0000-0900-000007000000}">
      <text>
        <r>
          <rPr>
            <b/>
            <sz val="9"/>
            <color indexed="81"/>
            <rFont val="MS P ゴシック"/>
            <family val="3"/>
            <charset val="128"/>
          </rPr>
          <t>利用開始日を西暦から入力してください。
（例：2024/5/22）</t>
        </r>
      </text>
    </comment>
    <comment ref="D19" authorId="0" shapeId="0" xr:uid="{00000000-0006-0000-0900-000008000000}">
      <text>
        <r>
          <rPr>
            <b/>
            <sz val="9"/>
            <color indexed="81"/>
            <rFont val="MS P ゴシック"/>
            <family val="3"/>
            <charset val="128"/>
          </rPr>
          <t>例：3時間30分</t>
        </r>
      </text>
    </comment>
    <comment ref="D21" authorId="0" shapeId="0" xr:uid="{00000000-0006-0000-0900-000009000000}">
      <text>
        <r>
          <rPr>
            <b/>
            <sz val="9"/>
            <color indexed="81"/>
            <rFont val="MS P ゴシック"/>
            <family val="3"/>
            <charset val="128"/>
          </rPr>
          <t>利用開始日を西暦から入力してください。
（例：2024/5/22）</t>
        </r>
      </text>
    </comment>
    <comment ref="D22" authorId="0" shapeId="0" xr:uid="{00000000-0006-0000-0900-00000A000000}">
      <text>
        <r>
          <rPr>
            <b/>
            <sz val="9"/>
            <color indexed="81"/>
            <rFont val="MS P ゴシック"/>
            <family val="3"/>
            <charset val="128"/>
          </rPr>
          <t>利用開始日を西暦から入力してください。
（例：2024/5/22）</t>
        </r>
      </text>
    </comment>
    <comment ref="D23" authorId="0" shapeId="0" xr:uid="{00000000-0006-0000-0900-00000B000000}">
      <text>
        <r>
          <rPr>
            <b/>
            <sz val="9"/>
            <color indexed="81"/>
            <rFont val="MS P ゴシック"/>
            <family val="3"/>
            <charset val="128"/>
          </rPr>
          <t>例：3時間30分</t>
        </r>
      </text>
    </comment>
    <comment ref="D32" authorId="0" shapeId="0" xr:uid="{00000000-0006-0000-0900-00000C000000}">
      <text>
        <r>
          <rPr>
            <b/>
            <sz val="9"/>
            <color indexed="81"/>
            <rFont val="MS P ゴシック"/>
            <family val="3"/>
            <charset val="128"/>
          </rPr>
          <t>利用開始日を西暦から入力してください。
（例：2024/5/22）</t>
        </r>
      </text>
    </comment>
    <comment ref="D33" authorId="0" shapeId="0" xr:uid="{00000000-0006-0000-0900-00000D000000}">
      <text>
        <r>
          <rPr>
            <b/>
            <sz val="9"/>
            <color indexed="81"/>
            <rFont val="MS P ゴシック"/>
            <family val="3"/>
            <charset val="128"/>
          </rPr>
          <t>利用開始日を西暦から入力してください。
（例：2024/5/22）</t>
        </r>
      </text>
    </comment>
    <comment ref="D34" authorId="0" shapeId="0" xr:uid="{00000000-0006-0000-0900-00000E000000}">
      <text>
        <r>
          <rPr>
            <b/>
            <sz val="9"/>
            <color indexed="81"/>
            <rFont val="MS P ゴシック"/>
            <family val="3"/>
            <charset val="128"/>
          </rPr>
          <t>例：3時間30分</t>
        </r>
      </text>
    </comment>
    <comment ref="D39" authorId="0" shapeId="0" xr:uid="{00000000-0006-0000-0900-00000F000000}">
      <text>
        <r>
          <rPr>
            <b/>
            <sz val="9"/>
            <color indexed="81"/>
            <rFont val="MS P ゴシック"/>
            <family val="3"/>
            <charset val="128"/>
          </rPr>
          <t>利用開始日を西暦から入力してください。
（例：2024/5/22）</t>
        </r>
      </text>
    </comment>
    <comment ref="D40" authorId="0" shapeId="0" xr:uid="{00000000-0006-0000-0900-000010000000}">
      <text>
        <r>
          <rPr>
            <b/>
            <sz val="9"/>
            <color indexed="81"/>
            <rFont val="MS P ゴシック"/>
            <family val="3"/>
            <charset val="128"/>
          </rPr>
          <t>利用開始日を西暦から入力してください。
（例：2024/5/22）</t>
        </r>
      </text>
    </comment>
    <comment ref="D41" authorId="0" shapeId="0" xr:uid="{00000000-0006-0000-0900-000011000000}">
      <text>
        <r>
          <rPr>
            <b/>
            <sz val="9"/>
            <color indexed="81"/>
            <rFont val="MS P ゴシック"/>
            <family val="3"/>
            <charset val="128"/>
          </rPr>
          <t>例：3時間30分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sunao kakuta</author>
  </authors>
  <commentList>
    <comment ref="D6" authorId="0" shapeId="0" xr:uid="{00000000-0006-0000-0A00-000001000000}">
      <text>
        <r>
          <rPr>
            <b/>
            <sz val="9"/>
            <color indexed="81"/>
            <rFont val="MS P ゴシック"/>
            <family val="3"/>
            <charset val="128"/>
          </rPr>
          <t xml:space="preserve">「宿泊利用料免除の規定」を
ご参照ください。
号ごとに申請書が必要となります。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大槻奈緒子</author>
  </authors>
  <commentList>
    <comment ref="B10" authorId="0" shapeId="0" xr:uid="{D4897B10-045A-4489-9D90-86432D3EEF8B}">
      <text>
        <r>
          <rPr>
            <sz val="9"/>
            <color indexed="81"/>
            <rFont val="MS P ゴシック"/>
            <family val="3"/>
            <charset val="128"/>
          </rPr>
          <t xml:space="preserve">こちらは救助艇としての役割になります。
人数に余裕がある場合は、1号艇、10号艇以外をご使用ください
</t>
        </r>
      </text>
    </comment>
    <comment ref="B11" authorId="0" shapeId="0" xr:uid="{9A809A92-3A0C-4108-A5CA-68C999D3CA4B}">
      <text>
        <r>
          <rPr>
            <sz val="9"/>
            <color indexed="81"/>
            <rFont val="MS P ゴシック"/>
            <family val="3"/>
            <charset val="128"/>
          </rPr>
          <t xml:space="preserve">こちらは救助艇としての役割になります。
人数に余裕がある場合は、1号艇、10号艇以外をご使用ください
</t>
        </r>
      </text>
    </comment>
    <comment ref="B36" authorId="0" shapeId="0" xr:uid="{152F5D0F-83AB-4875-B52D-366F4E740183}">
      <text>
        <r>
          <rPr>
            <sz val="9"/>
            <color indexed="81"/>
            <rFont val="MS P ゴシック"/>
            <family val="3"/>
            <charset val="128"/>
          </rPr>
          <t xml:space="preserve">こちらは救助艇としての役割になります。
人数に余裕がある場合は、1号艇、10号艇以外をご使用ください
</t>
        </r>
      </text>
    </comment>
    <comment ref="B37" authorId="0" shapeId="0" xr:uid="{0A1D7544-958F-4182-BD95-D6AECA71B938}">
      <text>
        <r>
          <rPr>
            <sz val="9"/>
            <color indexed="81"/>
            <rFont val="MS P ゴシック"/>
            <family val="3"/>
            <charset val="128"/>
          </rPr>
          <t xml:space="preserve">こちらは救助艇としての役割になります。
人数に余裕がある場合は、1号艇、10号艇以外をご使用ください
</t>
        </r>
      </text>
    </comment>
  </commentList>
</comments>
</file>

<file path=xl/sharedStrings.xml><?xml version="1.0" encoding="utf-8"?>
<sst xmlns="http://schemas.openxmlformats.org/spreadsheetml/2006/main" count="1626" uniqueCount="699">
  <si>
    <t>no</t>
    <phoneticPr fontId="1"/>
  </si>
  <si>
    <t>区分</t>
    <rPh sb="0" eb="2">
      <t>クブン</t>
    </rPh>
    <phoneticPr fontId="1"/>
  </si>
  <si>
    <t>日帰</t>
    <rPh sb="0" eb="2">
      <t>ヒガエ</t>
    </rPh>
    <phoneticPr fontId="1"/>
  </si>
  <si>
    <t>宿泊</t>
    <rPh sb="0" eb="2">
      <t>シュクハク</t>
    </rPh>
    <phoneticPr fontId="1"/>
  </si>
  <si>
    <t>昼食</t>
    <rPh sb="0" eb="1">
      <t>ヒル</t>
    </rPh>
    <rPh sb="1" eb="2">
      <t>ショク</t>
    </rPh>
    <phoneticPr fontId="1"/>
  </si>
  <si>
    <t>夕食</t>
    <rPh sb="0" eb="2">
      <t>ユウショク</t>
    </rPh>
    <phoneticPr fontId="1"/>
  </si>
  <si>
    <t>朝食</t>
    <rPh sb="0" eb="2">
      <t>チョウショク</t>
    </rPh>
    <phoneticPr fontId="1"/>
  </si>
  <si>
    <t>利用日</t>
    <rPh sb="0" eb="3">
      <t>リヨウビ</t>
    </rPh>
    <phoneticPr fontId="1"/>
  </si>
  <si>
    <t>～</t>
    <phoneticPr fontId="1"/>
  </si>
  <si>
    <t>性別</t>
    <rPh sb="0" eb="2">
      <t>セイベツ</t>
    </rPh>
    <phoneticPr fontId="1"/>
  </si>
  <si>
    <t>団　　体　　名</t>
    <rPh sb="0" eb="1">
      <t>ダン</t>
    </rPh>
    <rPh sb="3" eb="4">
      <t>カラダ</t>
    </rPh>
    <rPh sb="6" eb="7">
      <t>メイ</t>
    </rPh>
    <phoneticPr fontId="1"/>
  </si>
  <si>
    <t>住　　　　所</t>
    <rPh sb="0" eb="1">
      <t>スミ</t>
    </rPh>
    <rPh sb="5" eb="6">
      <t>ショ</t>
    </rPh>
    <phoneticPr fontId="1"/>
  </si>
  <si>
    <t>電話番号</t>
    <rPh sb="0" eb="2">
      <t>デンワ</t>
    </rPh>
    <rPh sb="2" eb="4">
      <t>バンゴウ</t>
    </rPh>
    <phoneticPr fontId="1"/>
  </si>
  <si>
    <t>ＦＡＸ</t>
    <phoneticPr fontId="1"/>
  </si>
  <si>
    <t>引率責任者</t>
    <rPh sb="0" eb="2">
      <t>インソツ</t>
    </rPh>
    <rPh sb="2" eb="4">
      <t>セキニン</t>
    </rPh>
    <rPh sb="4" eb="5">
      <t>シャ</t>
    </rPh>
    <phoneticPr fontId="1"/>
  </si>
  <si>
    <t>団体責任者</t>
    <rPh sb="0" eb="2">
      <t>ダンタイ</t>
    </rPh>
    <rPh sb="2" eb="5">
      <t>セキニンシャ</t>
    </rPh>
    <phoneticPr fontId="1"/>
  </si>
  <si>
    <t>氏　　　名</t>
    <rPh sb="0" eb="1">
      <t>ウジ</t>
    </rPh>
    <rPh sb="4" eb="5">
      <t>メイ</t>
    </rPh>
    <phoneticPr fontId="1"/>
  </si>
  <si>
    <t>4歳未満</t>
    <rPh sb="1" eb="2">
      <t>サイ</t>
    </rPh>
    <rPh sb="2" eb="4">
      <t>ミマン</t>
    </rPh>
    <phoneticPr fontId="1"/>
  </si>
  <si>
    <t>4歳以上</t>
    <rPh sb="1" eb="2">
      <t>サイ</t>
    </rPh>
    <rPh sb="2" eb="4">
      <t>イジョウ</t>
    </rPh>
    <phoneticPr fontId="1"/>
  </si>
  <si>
    <t>引率</t>
    <rPh sb="0" eb="2">
      <t>インソツ</t>
    </rPh>
    <phoneticPr fontId="1"/>
  </si>
  <si>
    <t>免除</t>
    <rPh sb="0" eb="2">
      <t>メンジョ</t>
    </rPh>
    <phoneticPr fontId="1"/>
  </si>
  <si>
    <t>一般</t>
    <rPh sb="0" eb="2">
      <t>イッパン</t>
    </rPh>
    <phoneticPr fontId="1"/>
  </si>
  <si>
    <t>男</t>
    <rPh sb="0" eb="1">
      <t>オトコ</t>
    </rPh>
    <phoneticPr fontId="1"/>
  </si>
  <si>
    <t>女</t>
    <rPh sb="0" eb="1">
      <t>オンナ</t>
    </rPh>
    <phoneticPr fontId="1"/>
  </si>
  <si>
    <t>１号　就学困難</t>
    <phoneticPr fontId="1"/>
  </si>
  <si>
    <t>４号　身体障害者手帳</t>
    <phoneticPr fontId="1"/>
  </si>
  <si>
    <t>５号　生活保護（児童、生徒）</t>
    <rPh sb="8" eb="10">
      <t>ジドウ</t>
    </rPh>
    <rPh sb="11" eb="13">
      <t>セイト</t>
    </rPh>
    <phoneticPr fontId="1"/>
  </si>
  <si>
    <t>６号　知的障害者及び引率者</t>
    <phoneticPr fontId="1"/>
  </si>
  <si>
    <t>２号　特別支援学級・学校(引率含む）</t>
    <rPh sb="7" eb="9">
      <t>ガッキュウ</t>
    </rPh>
    <rPh sb="13" eb="15">
      <t>インソツ</t>
    </rPh>
    <rPh sb="15" eb="16">
      <t>フク</t>
    </rPh>
    <phoneticPr fontId="1"/>
  </si>
  <si>
    <t>７号　精神障害者及び引率者</t>
    <phoneticPr fontId="1"/>
  </si>
  <si>
    <t>利用人数</t>
    <rPh sb="0" eb="2">
      <t>リヨウ</t>
    </rPh>
    <rPh sb="2" eb="4">
      <t>ニンズウ</t>
    </rPh>
    <phoneticPr fontId="1"/>
  </si>
  <si>
    <t>利用
人数</t>
    <rPh sb="0" eb="2">
      <t>リヨウ</t>
    </rPh>
    <rPh sb="3" eb="5">
      <t>ニンズウ</t>
    </rPh>
    <phoneticPr fontId="1"/>
  </si>
  <si>
    <t>免除人数</t>
    <rPh sb="0" eb="2">
      <t>メンジョ</t>
    </rPh>
    <rPh sb="2" eb="4">
      <t>ニンズウ</t>
    </rPh>
    <phoneticPr fontId="1"/>
  </si>
  <si>
    <t>免除
人数</t>
    <rPh sb="0" eb="2">
      <t>メンジョ</t>
    </rPh>
    <rPh sb="3" eb="5">
      <t>ニンズウ</t>
    </rPh>
    <phoneticPr fontId="1"/>
  </si>
  <si>
    <t>有料
利用</t>
    <rPh sb="0" eb="2">
      <t>ユウリョウ</t>
    </rPh>
    <rPh sb="3" eb="5">
      <t>リヨウ</t>
    </rPh>
    <phoneticPr fontId="1"/>
  </si>
  <si>
    <t>昼食</t>
    <rPh sb="0" eb="2">
      <t>チュウショク</t>
    </rPh>
    <phoneticPr fontId="1"/>
  </si>
  <si>
    <t>有料利用</t>
    <rPh sb="0" eb="2">
      <t>ユウリョウ</t>
    </rPh>
    <rPh sb="2" eb="4">
      <t>リヨウ</t>
    </rPh>
    <phoneticPr fontId="1"/>
  </si>
  <si>
    <t>小学生</t>
    <rPh sb="0" eb="3">
      <t>ショウガクセイ</t>
    </rPh>
    <phoneticPr fontId="1"/>
  </si>
  <si>
    <t>中学生</t>
    <rPh sb="0" eb="3">
      <t>チュウガクセイ</t>
    </rPh>
    <phoneticPr fontId="1"/>
  </si>
  <si>
    <t>高校生</t>
    <rPh sb="0" eb="3">
      <t>コウコウセイ</t>
    </rPh>
    <phoneticPr fontId="1"/>
  </si>
  <si>
    <t>大学生</t>
    <rPh sb="0" eb="3">
      <t>ダイガクセイ</t>
    </rPh>
    <phoneticPr fontId="1"/>
  </si>
  <si>
    <t>（入所）</t>
    <rPh sb="1" eb="3">
      <t>ニュウショ</t>
    </rPh>
    <phoneticPr fontId="1"/>
  </si>
  <si>
    <t>（退所）</t>
    <rPh sb="1" eb="3">
      <t>タイショ</t>
    </rPh>
    <phoneticPr fontId="1"/>
  </si>
  <si>
    <t>団体(学校)名</t>
    <rPh sb="0" eb="2">
      <t>ダンタイ</t>
    </rPh>
    <rPh sb="3" eb="5">
      <t>ガッコウ</t>
    </rPh>
    <rPh sb="6" eb="7">
      <t>メイ</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</si>
  <si>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</si>
  <si>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</si>
  <si>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申込者</t>
    <rPh sb="0" eb="2">
      <t>モウシコミ</t>
    </rPh>
    <rPh sb="2" eb="3">
      <t>シャ</t>
    </rPh>
    <phoneticPr fontId="1"/>
  </si>
  <si>
    <t>(職・氏名)</t>
    <rPh sb="1" eb="2">
      <t>ショク</t>
    </rPh>
    <rPh sb="3" eb="5">
      <t>シメイ</t>
    </rPh>
    <phoneticPr fontId="1"/>
  </si>
  <si>
    <t>番号</t>
    <rPh sb="0" eb="2">
      <t>バンゴウ</t>
    </rPh>
    <phoneticPr fontId="1"/>
  </si>
  <si>
    <t>氏名</t>
    <rPh sb="0" eb="2">
      <t>シメイ</t>
    </rPh>
    <phoneticPr fontId="1"/>
  </si>
  <si>
    <t>メニュー</t>
  </si>
  <si>
    <t>単価</t>
  </si>
  <si>
    <t>注文数</t>
  </si>
  <si>
    <t>金額</t>
  </si>
  <si>
    <t>材料</t>
  </si>
  <si>
    <t>備考</t>
  </si>
  <si>
    <t>【創作活動等の材料注文書】</t>
  </si>
  <si>
    <t>□</t>
  </si>
  <si>
    <t>通常</t>
  </si>
  <si>
    <t>荒天時</t>
  </si>
  <si>
    <t>創作活動メニュー</t>
  </si>
  <si>
    <t>創作活動</t>
  </si>
  <si>
    <t>個数</t>
  </si>
  <si>
    <t>備　　　　　　　考</t>
  </si>
  <si>
    <t>焼き板クラフト</t>
  </si>
  <si>
    <t>焼き板</t>
  </si>
  <si>
    <t>輪切り材等</t>
  </si>
  <si>
    <t>キーホルダー</t>
  </si>
  <si>
    <t>カレースプーン</t>
  </si>
  <si>
    <t>貝細工</t>
  </si>
  <si>
    <t>鈴・ひも等</t>
  </si>
  <si>
    <t>すず・ひも・動眼･木工ボンド</t>
  </si>
  <si>
    <t>材料費</t>
  </si>
  <si>
    <t>支払い合計</t>
  </si>
  <si>
    <t>ふりがな</t>
    <phoneticPr fontId="1"/>
  </si>
  <si>
    <t>利用期間</t>
    <rPh sb="0" eb="2">
      <t>リヨウ</t>
    </rPh>
    <rPh sb="2" eb="4">
      <t>キカン</t>
    </rPh>
    <phoneticPr fontId="1"/>
  </si>
  <si>
    <t>計</t>
    <rPh sb="0" eb="1">
      <t>ケイ</t>
    </rPh>
    <phoneticPr fontId="1"/>
  </si>
  <si>
    <t>利用者数</t>
    <rPh sb="0" eb="2">
      <t>リヨウ</t>
    </rPh>
    <rPh sb="2" eb="3">
      <t>シャ</t>
    </rPh>
    <rPh sb="3" eb="4">
      <t>スウ</t>
    </rPh>
    <phoneticPr fontId="1"/>
  </si>
  <si>
    <t>利用の目的</t>
    <rPh sb="0" eb="2">
      <t>リヨウ</t>
    </rPh>
    <rPh sb="3" eb="5">
      <t>モクテキ</t>
    </rPh>
    <phoneticPr fontId="1"/>
  </si>
  <si>
    <t>乳児
幼児</t>
    <rPh sb="0" eb="2">
      <t>ニュウジ</t>
    </rPh>
    <rPh sb="3" eb="5">
      <t>ヨウジ</t>
    </rPh>
    <phoneticPr fontId="1"/>
  </si>
  <si>
    <t>幼児
(４歳以上)</t>
    <rPh sb="0" eb="2">
      <t>ヨウジ</t>
    </rPh>
    <rPh sb="5" eb="6">
      <t>サイ</t>
    </rPh>
    <rPh sb="6" eb="8">
      <t>イジョウ</t>
    </rPh>
    <phoneticPr fontId="1"/>
  </si>
  <si>
    <t>小学生</t>
    <rPh sb="0" eb="3">
      <t>ショウガクセイ</t>
    </rPh>
    <phoneticPr fontId="1"/>
  </si>
  <si>
    <t>中学生</t>
    <rPh sb="0" eb="3">
      <t>チュウガクセイ</t>
    </rPh>
    <phoneticPr fontId="1"/>
  </si>
  <si>
    <t>高校生</t>
    <rPh sb="0" eb="2">
      <t>コウコウ</t>
    </rPh>
    <rPh sb="2" eb="3">
      <t>セイ</t>
    </rPh>
    <phoneticPr fontId="1"/>
  </si>
  <si>
    <t>引率</t>
    <rPh sb="0" eb="2">
      <t>インソツ</t>
    </rPh>
    <phoneticPr fontId="1"/>
  </si>
  <si>
    <t>一般</t>
    <rPh sb="0" eb="2">
      <t>イッパン</t>
    </rPh>
    <phoneticPr fontId="1"/>
  </si>
  <si>
    <t>高校生</t>
    <rPh sb="0" eb="2">
      <t>コウコウ</t>
    </rPh>
    <rPh sb="2" eb="3">
      <t>セイ</t>
    </rPh>
    <phoneticPr fontId="1"/>
  </si>
  <si>
    <t>大学生</t>
    <rPh sb="0" eb="3">
      <t>ダイガクセイ</t>
    </rPh>
    <phoneticPr fontId="1"/>
  </si>
  <si>
    <t>大学生
高等専門
学校生</t>
    <rPh sb="0" eb="3">
      <t>ダイガクセイ</t>
    </rPh>
    <rPh sb="4" eb="6">
      <t>コウトウ</t>
    </rPh>
    <rPh sb="6" eb="8">
      <t>センモン</t>
    </rPh>
    <rPh sb="9" eb="11">
      <t>ガッコウ</t>
    </rPh>
    <rPh sb="11" eb="12">
      <t>セイ</t>
    </rPh>
    <phoneticPr fontId="1"/>
  </si>
  <si>
    <t>引率者
保護者</t>
    <rPh sb="0" eb="3">
      <t>インソツシャ</t>
    </rPh>
    <rPh sb="4" eb="7">
      <t>ホゴシャ</t>
    </rPh>
    <phoneticPr fontId="1"/>
  </si>
  <si>
    <t>計</t>
    <rPh sb="0" eb="1">
      <t>ケイ</t>
    </rPh>
    <phoneticPr fontId="1"/>
  </si>
  <si>
    <t>利　用　者　名　簿</t>
    <rPh sb="0" eb="1">
      <t>リ</t>
    </rPh>
    <rPh sb="2" eb="3">
      <t>ヨウ</t>
    </rPh>
    <rPh sb="4" eb="5">
      <t>シャ</t>
    </rPh>
    <rPh sb="6" eb="7">
      <t>メイ</t>
    </rPh>
    <rPh sb="8" eb="9">
      <t>ボ</t>
    </rPh>
    <phoneticPr fontId="1"/>
  </si>
  <si>
    <t>団体名：</t>
    <rPh sb="0" eb="2">
      <t>ダンタイ</t>
    </rPh>
    <rPh sb="2" eb="3">
      <t>メイ</t>
    </rPh>
    <phoneticPr fontId="1"/>
  </si>
  <si>
    <t>男</t>
    <rPh sb="0" eb="1">
      <t>オトコ</t>
    </rPh>
    <phoneticPr fontId="1"/>
  </si>
  <si>
    <t>女</t>
    <rPh sb="0" eb="1">
      <t>オンナ</t>
    </rPh>
    <phoneticPr fontId="1"/>
  </si>
  <si>
    <t>金額</t>
    <rPh sb="0" eb="2">
      <t>キンガク</t>
    </rPh>
    <phoneticPr fontId="1"/>
  </si>
  <si>
    <t>合計</t>
  </si>
  <si>
    <t>成人</t>
    <rPh sb="0" eb="2">
      <t>セイジン</t>
    </rPh>
    <phoneticPr fontId="1"/>
  </si>
  <si>
    <t>高齢者</t>
    <rPh sb="0" eb="3">
      <t>コウレイシャ</t>
    </rPh>
    <phoneticPr fontId="1"/>
  </si>
  <si>
    <t>団体名</t>
    <rPh sb="0" eb="2">
      <t>ダンタイ</t>
    </rPh>
    <rPh sb="2" eb="3">
      <t>メイ</t>
    </rPh>
    <phoneticPr fontId="1"/>
  </si>
  <si>
    <t>新規</t>
    <rPh sb="0" eb="2">
      <t>シンキ</t>
    </rPh>
    <phoneticPr fontId="1"/>
  </si>
  <si>
    <t>変更</t>
    <rPh sb="0" eb="2">
      <t>ヘンコウ</t>
    </rPh>
    <phoneticPr fontId="1"/>
  </si>
  <si>
    <t>人数</t>
  </si>
  <si>
    <t>大人</t>
  </si>
  <si>
    <t>大学</t>
  </si>
  <si>
    <t>その他</t>
  </si>
  <si>
    <t>高校</t>
  </si>
  <si>
    <t>中学</t>
  </si>
  <si>
    <t>小学</t>
  </si>
  <si>
    <t>利　用　日　時</t>
  </si>
  <si>
    <t>申請施設名</t>
  </si>
  <si>
    <t>小計</t>
  </si>
  <si>
    <t>男性</t>
    <rPh sb="0" eb="2">
      <t>ダンセイ</t>
    </rPh>
    <phoneticPr fontId="1"/>
  </si>
  <si>
    <t>女性</t>
    <rPh sb="0" eb="2">
      <t>ジョセイ</t>
    </rPh>
    <phoneticPr fontId="1"/>
  </si>
  <si>
    <t>北海道立青少年体験活動支援施設ネイパル厚岸　利用申込書　入力シート</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</si>
  <si>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創作材料費</t>
    <rPh sb="0" eb="2">
      <t>ソウサク</t>
    </rPh>
    <rPh sb="2" eb="4">
      <t>ザイリョウ</t>
    </rPh>
    <rPh sb="4" eb="5">
      <t>ヒ</t>
    </rPh>
    <phoneticPr fontId="1"/>
  </si>
  <si>
    <t>創作材料費（荒天時）</t>
    <rPh sb="0" eb="2">
      <t>ソウサク</t>
    </rPh>
    <rPh sb="2" eb="4">
      <t>ザイリョウ</t>
    </rPh>
    <rPh sb="4" eb="5">
      <t>ヒ</t>
    </rPh>
    <rPh sb="6" eb="8">
      <t>コウテン</t>
    </rPh>
    <rPh sb="8" eb="9">
      <t>ジ</t>
    </rPh>
    <phoneticPr fontId="1"/>
  </si>
  <si>
    <t>金額</t>
    <rPh sb="0" eb="2">
      <t>キンガク</t>
    </rPh>
    <phoneticPr fontId="1"/>
  </si>
  <si>
    <t>区　　　　　分</t>
    <rPh sb="0" eb="1">
      <t>ク</t>
    </rPh>
    <rPh sb="6" eb="7">
      <t>ブン</t>
    </rPh>
    <phoneticPr fontId="1"/>
  </si>
  <si>
    <t>団体名</t>
    <rPh sb="0" eb="2">
      <t>ダンタイ</t>
    </rPh>
    <rPh sb="2" eb="3">
      <t>メイ</t>
    </rPh>
    <phoneticPr fontId="1"/>
  </si>
  <si>
    <t>ネイパル厚岸利用の金額確認ページ</t>
    <rPh sb="4" eb="6">
      <t>アッケシ</t>
    </rPh>
    <rPh sb="6" eb="8">
      <t>リヨウ</t>
    </rPh>
    <rPh sb="9" eb="11">
      <t>キンガク</t>
    </rPh>
    <rPh sb="11" eb="13">
      <t>カクニン</t>
    </rPh>
    <phoneticPr fontId="1"/>
  </si>
  <si>
    <t>延利用者</t>
    <rPh sb="0" eb="1">
      <t>ノ</t>
    </rPh>
    <rPh sb="1" eb="3">
      <t>リヨウ</t>
    </rPh>
    <rPh sb="3" eb="4">
      <t>シャ</t>
    </rPh>
    <phoneticPr fontId="6"/>
  </si>
  <si>
    <t>延宿泊</t>
    <rPh sb="0" eb="1">
      <t>ノ</t>
    </rPh>
    <rPh sb="1" eb="3">
      <t>シュクハク</t>
    </rPh>
    <phoneticPr fontId="6"/>
  </si>
  <si>
    <t>小計</t>
    <rPh sb="0" eb="1">
      <t>ショウ</t>
    </rPh>
    <rPh sb="1" eb="2">
      <t>ケイ</t>
    </rPh>
    <phoneticPr fontId="6"/>
  </si>
  <si>
    <t>日帰</t>
    <rPh sb="0" eb="2">
      <t>ヒガエ</t>
    </rPh>
    <phoneticPr fontId="6"/>
  </si>
  <si>
    <t>宿泊</t>
    <rPh sb="0" eb="2">
      <t>シュクハク</t>
    </rPh>
    <phoneticPr fontId="6"/>
  </si>
  <si>
    <t>日帰り</t>
    <rPh sb="0" eb="2">
      <t>ヒガエ</t>
    </rPh>
    <phoneticPr fontId="6"/>
  </si>
  <si>
    <t>区分</t>
    <rPh sb="0" eb="2">
      <t>クブン</t>
    </rPh>
    <phoneticPr fontId="6"/>
  </si>
  <si>
    <t>日付</t>
    <rPh sb="0" eb="2">
      <t>ヒヅケ</t>
    </rPh>
    <phoneticPr fontId="6"/>
  </si>
  <si>
    <t>5　利用人数集計</t>
    <rPh sb="2" eb="4">
      <t>リヨウ</t>
    </rPh>
    <rPh sb="4" eb="6">
      <t>ニンズウ</t>
    </rPh>
    <rPh sb="6" eb="8">
      <t>シュウケイ</t>
    </rPh>
    <phoneticPr fontId="6"/>
  </si>
  <si>
    <t>計</t>
  </si>
  <si>
    <t>その他（成人）</t>
  </si>
  <si>
    <t>引率</t>
    <rPh sb="0" eb="2">
      <t>インソツ</t>
    </rPh>
    <phoneticPr fontId="6"/>
  </si>
  <si>
    <t>大学生等</t>
  </si>
  <si>
    <t>高校生</t>
  </si>
  <si>
    <t>中学生</t>
  </si>
  <si>
    <t>小学生</t>
  </si>
  <si>
    <t>４　有料利用者の詳細内訳</t>
    <phoneticPr fontId="6"/>
  </si>
  <si>
    <t>合　　　　計</t>
  </si>
  <si>
    <t>その他（成人）</t>
    <phoneticPr fontId="6"/>
  </si>
  <si>
    <t>高校・大学生</t>
  </si>
  <si>
    <t>小中学生</t>
  </si>
  <si>
    <t>幼児</t>
    <rPh sb="0" eb="2">
      <t>ヨウジ</t>
    </rPh>
    <phoneticPr fontId="6"/>
  </si>
  <si>
    <t>金　　　額</t>
  </si>
  <si>
    <t>利用料金</t>
  </si>
  <si>
    <t>乳児</t>
    <phoneticPr fontId="6"/>
  </si>
  <si>
    <t>その他（一般）</t>
    <rPh sb="2" eb="3">
      <t>タ</t>
    </rPh>
    <rPh sb="4" eb="6">
      <t>イッパン</t>
    </rPh>
    <phoneticPr fontId="6"/>
  </si>
  <si>
    <t>高校大学生</t>
    <rPh sb="0" eb="2">
      <t>コウコウ</t>
    </rPh>
    <rPh sb="2" eb="4">
      <t>ダイガク</t>
    </rPh>
    <rPh sb="4" eb="5">
      <t>セイ</t>
    </rPh>
    <phoneticPr fontId="6"/>
  </si>
  <si>
    <t>小中学生</t>
    <rPh sb="0" eb="4">
      <t>ショウチュウガクセイ</t>
    </rPh>
    <phoneticPr fontId="6"/>
  </si>
  <si>
    <t>利　　　用　　　人　　　数</t>
  </si>
  <si>
    <t>３　利用料金請求額</t>
    <phoneticPr fontId="6"/>
  </si>
  <si>
    <t>青年</t>
  </si>
  <si>
    <t>少年</t>
  </si>
  <si>
    <t>合　　計</t>
  </si>
  <si>
    <t>主催事業等</t>
  </si>
  <si>
    <t>企業その他</t>
  </si>
  <si>
    <t>老人クラブ</t>
  </si>
  <si>
    <t>家    族</t>
  </si>
  <si>
    <t>保育・幼稚園</t>
  </si>
  <si>
    <t>社　会　教　育　団　体　等</t>
  </si>
  <si>
    <t>大学等</t>
  </si>
  <si>
    <t>小中高特</t>
  </si>
  <si>
    <t>特別支援学校</t>
  </si>
  <si>
    <t>高等学校</t>
  </si>
  <si>
    <t>中学校</t>
  </si>
  <si>
    <t>小学校</t>
  </si>
  <si>
    <t>部　活　動　等</t>
  </si>
  <si>
    <t>宿　　　泊　　　研　　　修　　　等</t>
  </si>
  <si>
    <t>２　事業別利用状況　</t>
  </si>
  <si>
    <t>企業等</t>
  </si>
  <si>
    <t>家　族</t>
  </si>
  <si>
    <t>青　年</t>
  </si>
  <si>
    <t>少　年</t>
  </si>
  <si>
    <t>利用期間</t>
  </si>
  <si>
    <t>利用団体名</t>
  </si>
  <si>
    <t>-</t>
  </si>
  <si>
    <t>-</t>
    <phoneticPr fontId="1"/>
  </si>
  <si>
    <t>中学生</t>
    <rPh sb="0" eb="3">
      <t>チュウガクセイ</t>
    </rPh>
    <phoneticPr fontId="1"/>
  </si>
  <si>
    <t>小学生</t>
    <rPh sb="0" eb="3">
      <t>ショウガクセイ</t>
    </rPh>
    <phoneticPr fontId="6"/>
  </si>
  <si>
    <t>高校生</t>
    <rPh sb="0" eb="2">
      <t>コウコウ</t>
    </rPh>
    <rPh sb="2" eb="3">
      <t>セイ</t>
    </rPh>
    <phoneticPr fontId="6"/>
  </si>
  <si>
    <t>大学生</t>
    <rPh sb="0" eb="2">
      <t>ダイガク</t>
    </rPh>
    <rPh sb="2" eb="3">
      <t>セイ</t>
    </rPh>
    <phoneticPr fontId="6"/>
  </si>
  <si>
    <t>乳児</t>
    <rPh sb="0" eb="2">
      <t>ニュウジ</t>
    </rPh>
    <phoneticPr fontId="1"/>
  </si>
  <si>
    <t>３号　児童福祉施設</t>
    <phoneticPr fontId="1"/>
  </si>
  <si>
    <t>２号　特別支援学級・学校(引率含む）</t>
    <phoneticPr fontId="1"/>
  </si>
  <si>
    <t>１号　就学困難</t>
    <phoneticPr fontId="1"/>
  </si>
  <si>
    <t>３号　児童福祉施設</t>
    <phoneticPr fontId="1"/>
  </si>
  <si>
    <t>４号　身体障害者手帳</t>
    <phoneticPr fontId="1"/>
  </si>
  <si>
    <t>６号　知的障害者及び引率者</t>
    <phoneticPr fontId="1"/>
  </si>
  <si>
    <t>７号　精神障害者及び引率者</t>
    <phoneticPr fontId="1"/>
  </si>
  <si>
    <t>金　額</t>
    <phoneticPr fontId="1"/>
  </si>
  <si>
    <t>（　泊　日）</t>
    <rPh sb="2" eb="3">
      <t>ハク</t>
    </rPh>
    <rPh sb="4" eb="5">
      <t>ニチ</t>
    </rPh>
    <phoneticPr fontId="1"/>
  </si>
  <si>
    <t>4歳未満</t>
    <rPh sb="1" eb="2">
      <t>サイ</t>
    </rPh>
    <rPh sb="2" eb="4">
      <t>ミマン</t>
    </rPh>
    <phoneticPr fontId="1"/>
  </si>
  <si>
    <t>4歳以上</t>
    <rPh sb="1" eb="2">
      <t>サイ</t>
    </rPh>
    <rPh sb="2" eb="4">
      <t>イジョウ</t>
    </rPh>
    <phoneticPr fontId="1"/>
  </si>
  <si>
    <t>小学生</t>
    <rPh sb="0" eb="3">
      <t>ショウガクセイ</t>
    </rPh>
    <phoneticPr fontId="1"/>
  </si>
  <si>
    <t>高校生</t>
    <rPh sb="0" eb="2">
      <t>コウコウ</t>
    </rPh>
    <rPh sb="2" eb="3">
      <t>セイ</t>
    </rPh>
    <phoneticPr fontId="1"/>
  </si>
  <si>
    <t>大学生</t>
    <rPh sb="0" eb="3">
      <t>ダイガクセイ</t>
    </rPh>
    <phoneticPr fontId="1"/>
  </si>
  <si>
    <t>引率</t>
    <rPh sb="0" eb="2">
      <t>インソツ</t>
    </rPh>
    <phoneticPr fontId="1"/>
  </si>
  <si>
    <t>一般</t>
    <rPh sb="0" eb="2">
      <t>イッパン</t>
    </rPh>
    <phoneticPr fontId="1"/>
  </si>
  <si>
    <t>ネイパル厚岸</t>
    <rPh sb="4" eb="6">
      <t>アッケシ</t>
    </rPh>
    <phoneticPr fontId="1"/>
  </si>
  <si>
    <t>免　除　人　数</t>
    <phoneticPr fontId="1"/>
  </si>
  <si>
    <t>無料人数</t>
    <phoneticPr fontId="1"/>
  </si>
  <si>
    <t>利用料金計算書の不具合を修正</t>
    <rPh sb="0" eb="2">
      <t>リヨウ</t>
    </rPh>
    <rPh sb="2" eb="4">
      <t>リョウキン</t>
    </rPh>
    <rPh sb="4" eb="7">
      <t>ケイサンショ</t>
    </rPh>
    <rPh sb="8" eb="11">
      <t>フグアイ</t>
    </rPh>
    <rPh sb="12" eb="14">
      <t>シュウセイ</t>
    </rPh>
    <phoneticPr fontId="1"/>
  </si>
  <si>
    <t>提出先メールアドレス変更</t>
    <rPh sb="0" eb="2">
      <t>テイシュツ</t>
    </rPh>
    <rPh sb="2" eb="3">
      <t>サキ</t>
    </rPh>
    <rPh sb="10" eb="12">
      <t>ヘンコウ</t>
    </rPh>
    <phoneticPr fontId="1"/>
  </si>
  <si>
    <t>印刷日時をヘッダに埋め込み</t>
    <rPh sb="0" eb="2">
      <t>インサツ</t>
    </rPh>
    <rPh sb="2" eb="4">
      <t>ニチジ</t>
    </rPh>
    <rPh sb="9" eb="10">
      <t>ウ</t>
    </rPh>
    <rPh sb="11" eb="12">
      <t>コ</t>
    </rPh>
    <phoneticPr fontId="1"/>
  </si>
  <si>
    <t>メールアドレスの誤りを修正</t>
    <rPh sb="8" eb="9">
      <t>アヤマ</t>
    </rPh>
    <rPh sb="11" eb="13">
      <t>シュウセイ</t>
    </rPh>
    <phoneticPr fontId="1"/>
  </si>
  <si>
    <t>食事申し込み書の日付が表示されない不具合などを修正</t>
    <rPh sb="0" eb="2">
      <t>ショクジ</t>
    </rPh>
    <rPh sb="2" eb="3">
      <t>モウ</t>
    </rPh>
    <rPh sb="4" eb="5">
      <t>コ</t>
    </rPh>
    <rPh sb="6" eb="7">
      <t>ショ</t>
    </rPh>
    <rPh sb="8" eb="10">
      <t>ヒヅケ</t>
    </rPh>
    <rPh sb="11" eb="13">
      <t>ヒョウジ</t>
    </rPh>
    <rPh sb="17" eb="20">
      <t>フグアイ</t>
    </rPh>
    <rPh sb="23" eb="25">
      <t>シュウセイ</t>
    </rPh>
    <phoneticPr fontId="1"/>
  </si>
  <si>
    <t>野外炊飯等注文書の「ジンギスカンセット」「焼き肉セット」の値段を改訂</t>
    <rPh sb="0" eb="2">
      <t>ヤガイ</t>
    </rPh>
    <rPh sb="2" eb="4">
      <t>スイハン</t>
    </rPh>
    <rPh sb="4" eb="5">
      <t>トウ</t>
    </rPh>
    <rPh sb="5" eb="8">
      <t>チュウモンショ</t>
    </rPh>
    <rPh sb="21" eb="22">
      <t>ヤ</t>
    </rPh>
    <rPh sb="23" eb="24">
      <t>ニク</t>
    </rPh>
    <rPh sb="29" eb="31">
      <t>ネダン</t>
    </rPh>
    <rPh sb="32" eb="34">
      <t>カイテイ</t>
    </rPh>
    <phoneticPr fontId="1"/>
  </si>
  <si>
    <t>記入日</t>
    <rPh sb="0" eb="2">
      <t>キニュウ</t>
    </rPh>
    <rPh sb="2" eb="3">
      <t>ビ</t>
    </rPh>
    <phoneticPr fontId="1"/>
  </si>
  <si>
    <t>入力年月日をリンク</t>
    <rPh sb="0" eb="2">
      <t>ニュウリョク</t>
    </rPh>
    <rPh sb="2" eb="5">
      <t>ネンガッピ</t>
    </rPh>
    <phoneticPr fontId="1"/>
  </si>
  <si>
    <t>食事料金改定</t>
    <rPh sb="0" eb="2">
      <t>ショクジ</t>
    </rPh>
    <rPh sb="2" eb="4">
      <t>リョウキン</t>
    </rPh>
    <rPh sb="4" eb="6">
      <t>カイテイ</t>
    </rPh>
    <phoneticPr fontId="1"/>
  </si>
  <si>
    <t>団体名が枠内に標示されない不具合を修正、中学生女子の人数が反映されないことを修正</t>
    <rPh sb="0" eb="3">
      <t>ダンタイメイ</t>
    </rPh>
    <rPh sb="4" eb="6">
      <t>ワクナイ</t>
    </rPh>
    <rPh sb="7" eb="9">
      <t>ヒョウジ</t>
    </rPh>
    <rPh sb="13" eb="16">
      <t>フグアイ</t>
    </rPh>
    <rPh sb="17" eb="19">
      <t>シュウセイ</t>
    </rPh>
    <rPh sb="20" eb="23">
      <t>チュウガクセイ</t>
    </rPh>
    <rPh sb="23" eb="25">
      <t>ジョシ</t>
    </rPh>
    <rPh sb="26" eb="28">
      <t>ニンズウ</t>
    </rPh>
    <rPh sb="29" eb="31">
      <t>ハンエイ</t>
    </rPh>
    <rPh sb="38" eb="40">
      <t>シュウセイ</t>
    </rPh>
    <phoneticPr fontId="1"/>
  </si>
  <si>
    <t>利用者名簿を拡充、部屋割り表に利用人数を記載</t>
    <rPh sb="0" eb="3">
      <t>リヨウシャ</t>
    </rPh>
    <rPh sb="3" eb="5">
      <t>メイボ</t>
    </rPh>
    <rPh sb="6" eb="8">
      <t>カクジュウ</t>
    </rPh>
    <rPh sb="9" eb="12">
      <t>ヘヤワ</t>
    </rPh>
    <rPh sb="13" eb="14">
      <t>ヒョウ</t>
    </rPh>
    <rPh sb="15" eb="17">
      <t>リヨウ</t>
    </rPh>
    <rPh sb="17" eb="19">
      <t>ニンズウ</t>
    </rPh>
    <rPh sb="20" eb="22">
      <t>キサイ</t>
    </rPh>
    <phoneticPr fontId="1"/>
  </si>
  <si>
    <t>【使用日】</t>
    <phoneticPr fontId="1"/>
  </si>
  <si>
    <t>乳児</t>
    <rPh sb="0" eb="2">
      <t>ニュウジ</t>
    </rPh>
    <phoneticPr fontId="1"/>
  </si>
  <si>
    <t>幼児</t>
    <rPh sb="0" eb="2">
      <t>ヨウジ</t>
    </rPh>
    <phoneticPr fontId="1"/>
  </si>
  <si>
    <t>食堂料金変更</t>
    <rPh sb="0" eb="2">
      <t>ショクドウ</t>
    </rPh>
    <rPh sb="2" eb="4">
      <t>リョウキン</t>
    </rPh>
    <rPh sb="4" eb="6">
      <t>ヘンコウ</t>
    </rPh>
    <phoneticPr fontId="1"/>
  </si>
  <si>
    <t>利用料金計算書に中学生の免除人数が反映されない不具合を修正</t>
    <rPh sb="0" eb="2">
      <t>リヨウ</t>
    </rPh>
    <rPh sb="2" eb="4">
      <t>リョウキン</t>
    </rPh>
    <rPh sb="4" eb="7">
      <t>ケイサンショ</t>
    </rPh>
    <rPh sb="8" eb="11">
      <t>チュウガクセイ</t>
    </rPh>
    <rPh sb="12" eb="14">
      <t>メンジョ</t>
    </rPh>
    <rPh sb="14" eb="16">
      <t>ニンズウ</t>
    </rPh>
    <rPh sb="17" eb="19">
      <t>ハンエイ</t>
    </rPh>
    <rPh sb="23" eb="26">
      <t>フグアイ</t>
    </rPh>
    <rPh sb="27" eb="29">
      <t>シュウセイ</t>
    </rPh>
    <phoneticPr fontId="1"/>
  </si>
  <si>
    <t>食堂料金変更、利用料計算書の不具合修正、各種表記の修正</t>
    <rPh sb="0" eb="2">
      <t>ショクドウ</t>
    </rPh>
    <rPh sb="2" eb="4">
      <t>リョウキン</t>
    </rPh>
    <rPh sb="4" eb="6">
      <t>ヘンコウ</t>
    </rPh>
    <rPh sb="7" eb="10">
      <t>リヨウリョウ</t>
    </rPh>
    <rPh sb="10" eb="13">
      <t>ケイサンショ</t>
    </rPh>
    <rPh sb="14" eb="17">
      <t>フグアイ</t>
    </rPh>
    <rPh sb="17" eb="19">
      <t>シュウセイ</t>
    </rPh>
    <rPh sb="20" eb="22">
      <t>カクシュ</t>
    </rPh>
    <rPh sb="22" eb="24">
      <t>ヒョウキ</t>
    </rPh>
    <rPh sb="25" eb="27">
      <t>シュウセイ</t>
    </rPh>
    <phoneticPr fontId="1"/>
  </si>
  <si>
    <t>日帰
(出発)</t>
    <rPh sb="0" eb="2">
      <t>ヒガエ</t>
    </rPh>
    <rPh sb="4" eb="6">
      <t>シュッパツ</t>
    </rPh>
    <phoneticPr fontId="1"/>
  </si>
  <si>
    <t>免除</t>
    <rPh sb="0" eb="2">
      <t>メンジョ</t>
    </rPh>
    <phoneticPr fontId="1"/>
  </si>
  <si>
    <t>備考</t>
    <rPh sb="0" eb="2">
      <t>ビコウ</t>
    </rPh>
    <phoneticPr fontId="1"/>
  </si>
  <si>
    <t>備考</t>
    <phoneticPr fontId="1"/>
  </si>
  <si>
    <t>名簿の不具合修正、名簿に免除欄の追加</t>
    <rPh sb="0" eb="2">
      <t>メイボ</t>
    </rPh>
    <rPh sb="3" eb="6">
      <t>フグアイ</t>
    </rPh>
    <rPh sb="6" eb="8">
      <t>シュウセイ</t>
    </rPh>
    <rPh sb="9" eb="11">
      <t>メイボ</t>
    </rPh>
    <rPh sb="12" eb="14">
      <t>メンジョ</t>
    </rPh>
    <rPh sb="14" eb="15">
      <t>ラン</t>
    </rPh>
    <rPh sb="16" eb="18">
      <t>ツイカ</t>
    </rPh>
    <phoneticPr fontId="1"/>
  </si>
  <si>
    <t>食事申込書の４日目の夕食が反映されない問題を修正</t>
    <rPh sb="0" eb="2">
      <t>ショクジ</t>
    </rPh>
    <rPh sb="2" eb="4">
      <t>モウシコミ</t>
    </rPh>
    <rPh sb="4" eb="5">
      <t>ショ</t>
    </rPh>
    <rPh sb="7" eb="8">
      <t>ニチ</t>
    </rPh>
    <rPh sb="8" eb="9">
      <t>メ</t>
    </rPh>
    <rPh sb="10" eb="12">
      <t>ユウショク</t>
    </rPh>
    <rPh sb="13" eb="15">
      <t>ハンエイ</t>
    </rPh>
    <rPh sb="19" eb="21">
      <t>モンダイ</t>
    </rPh>
    <rPh sb="22" eb="24">
      <t>シュウセイ</t>
    </rPh>
    <phoneticPr fontId="1"/>
  </si>
  <si>
    <t>利用計画書の誤字、利用料金計算書の乳児の料金を修正</t>
    <rPh sb="0" eb="2">
      <t>リヨウ</t>
    </rPh>
    <rPh sb="2" eb="5">
      <t>ケイカクショ</t>
    </rPh>
    <rPh sb="6" eb="8">
      <t>ゴジ</t>
    </rPh>
    <rPh sb="9" eb="11">
      <t>リヨウ</t>
    </rPh>
    <rPh sb="11" eb="13">
      <t>リョウキン</t>
    </rPh>
    <rPh sb="13" eb="16">
      <t>ケイサンショ</t>
    </rPh>
    <rPh sb="17" eb="19">
      <t>ニュウジ</t>
    </rPh>
    <rPh sb="20" eb="22">
      <t>リョウキン</t>
    </rPh>
    <rPh sb="23" eb="25">
      <t>シュウセイ</t>
    </rPh>
    <phoneticPr fontId="1"/>
  </si>
  <si>
    <t>牡蠣殻・パラフィン混合ドロップ+タコ糸+ガスボンベ
（バージョンアップしました）</t>
    <rPh sb="0" eb="2">
      <t>カキ</t>
    </rPh>
    <rPh sb="2" eb="3">
      <t>カラ</t>
    </rPh>
    <phoneticPr fontId="1"/>
  </si>
  <si>
    <t>食事申込書の5日目の朝食が反映されない問題を修正</t>
    <rPh sb="0" eb="2">
      <t>ショクジ</t>
    </rPh>
    <rPh sb="2" eb="4">
      <t>モウシコミ</t>
    </rPh>
    <rPh sb="4" eb="5">
      <t>ショ</t>
    </rPh>
    <rPh sb="7" eb="8">
      <t>ニチ</t>
    </rPh>
    <rPh sb="8" eb="9">
      <t>メ</t>
    </rPh>
    <rPh sb="10" eb="12">
      <t>チョウショク</t>
    </rPh>
    <rPh sb="13" eb="15">
      <t>ハンエイ</t>
    </rPh>
    <rPh sb="19" eb="21">
      <t>モンダイ</t>
    </rPh>
    <rPh sb="22" eb="24">
      <t>シュウセイ</t>
    </rPh>
    <phoneticPr fontId="1"/>
  </si>
  <si>
    <t>利用団体名</t>
    <rPh sb="0" eb="2">
      <t>リヨウ</t>
    </rPh>
    <rPh sb="2" eb="4">
      <t>ダンタイ</t>
    </rPh>
    <rPh sb="4" eb="5">
      <t>メイ</t>
    </rPh>
    <phoneticPr fontId="1"/>
  </si>
  <si>
    <t>朝食</t>
  </si>
  <si>
    <t>昼食</t>
  </si>
  <si>
    <t>夕食</t>
  </si>
  <si>
    <t>活動</t>
    <rPh sb="0" eb="2">
      <t>カツドウ</t>
    </rPh>
    <phoneticPr fontId="1"/>
  </si>
  <si>
    <t>自主活動
入浴時間（１８：３０～２１：３０）</t>
    <rPh sb="0" eb="2">
      <t>ジシュ</t>
    </rPh>
    <rPh sb="2" eb="4">
      <t>カツドウ</t>
    </rPh>
    <rPh sb="5" eb="7">
      <t>ニュウヨク</t>
    </rPh>
    <rPh sb="7" eb="9">
      <t>ジカン</t>
    </rPh>
    <phoneticPr fontId="1"/>
  </si>
  <si>
    <t>１日目</t>
    <rPh sb="1" eb="2">
      <t>ニチ</t>
    </rPh>
    <rPh sb="2" eb="3">
      <t>メ</t>
    </rPh>
    <phoneticPr fontId="1"/>
  </si>
  <si>
    <t>男</t>
  </si>
  <si>
    <t>人</t>
  </si>
  <si>
    <t>荒天時</t>
    <rPh sb="0" eb="2">
      <t>コウテン</t>
    </rPh>
    <rPh sb="2" eb="3">
      <t>ジ</t>
    </rPh>
    <phoneticPr fontId="1"/>
  </si>
  <si>
    <t>女</t>
  </si>
  <si>
    <t>時</t>
    <rPh sb="0" eb="1">
      <t>ジ</t>
    </rPh>
    <phoneticPr fontId="1"/>
  </si>
  <si>
    <t>分</t>
    <rPh sb="0" eb="1">
      <t>フン</t>
    </rPh>
    <phoneticPr fontId="1"/>
  </si>
  <si>
    <t>ネイパル厚岸利用申込書</t>
    <rPh sb="4" eb="6">
      <t>アッケシ</t>
    </rPh>
    <rPh sb="6" eb="8">
      <t>リヨウ</t>
    </rPh>
    <rPh sb="8" eb="11">
      <t>モウシコミショ</t>
    </rPh>
    <phoneticPr fontId="1"/>
  </si>
  <si>
    <t>申込み日</t>
    <rPh sb="0" eb="1">
      <t>モウ</t>
    </rPh>
    <rPh sb="1" eb="2">
      <t>コミ</t>
    </rPh>
    <rPh sb="3" eb="4">
      <t>ビ</t>
    </rPh>
    <phoneticPr fontId="1"/>
  </si>
  <si>
    <t>年度更新によるリニューアル</t>
    <rPh sb="0" eb="2">
      <t>ネンド</t>
    </rPh>
    <rPh sb="2" eb="4">
      <t>コウシン</t>
    </rPh>
    <phoneticPr fontId="1"/>
  </si>
  <si>
    <t>免除金額</t>
    <rPh sb="0" eb="2">
      <t>メンジョ</t>
    </rPh>
    <rPh sb="2" eb="4">
      <t>キンガク</t>
    </rPh>
    <phoneticPr fontId="1"/>
  </si>
  <si>
    <t>小学生・中学生</t>
    <rPh sb="0" eb="3">
      <t>ショウガクセイ</t>
    </rPh>
    <rPh sb="4" eb="7">
      <t>チュウガクセイ</t>
    </rPh>
    <phoneticPr fontId="1"/>
  </si>
  <si>
    <t>泊数</t>
    <rPh sb="0" eb="1">
      <t>ハク</t>
    </rPh>
    <rPh sb="1" eb="2">
      <t>スウ</t>
    </rPh>
    <phoneticPr fontId="1"/>
  </si>
  <si>
    <t>人数</t>
    <rPh sb="0" eb="2">
      <t>ニンズウ</t>
    </rPh>
    <phoneticPr fontId="1"/>
  </si>
  <si>
    <t>料金</t>
    <rPh sb="0" eb="2">
      <t>リョウキン</t>
    </rPh>
    <phoneticPr fontId="1"/>
  </si>
  <si>
    <t>利用区分</t>
    <rPh sb="0" eb="2">
      <t>リヨウ</t>
    </rPh>
    <rPh sb="2" eb="4">
      <t>クブン</t>
    </rPh>
    <phoneticPr fontId="1"/>
  </si>
  <si>
    <t>4才以上</t>
    <rPh sb="1" eb="2">
      <t>サイ</t>
    </rPh>
    <rPh sb="2" eb="4">
      <t>イジョウ</t>
    </rPh>
    <phoneticPr fontId="1"/>
  </si>
  <si>
    <t>4才未満</t>
    <rPh sb="1" eb="2">
      <t>サイ</t>
    </rPh>
    <rPh sb="2" eb="4">
      <t>ミマン</t>
    </rPh>
    <phoneticPr fontId="1"/>
  </si>
  <si>
    <t>日</t>
    <rPh sb="0" eb="1">
      <t>ニチ</t>
    </rPh>
    <phoneticPr fontId="1"/>
  </si>
  <si>
    <t>月</t>
    <rPh sb="0" eb="1">
      <t>ガツ</t>
    </rPh>
    <phoneticPr fontId="1"/>
  </si>
  <si>
    <t>年</t>
    <rPh sb="0" eb="1">
      <t>ネン</t>
    </rPh>
    <phoneticPr fontId="1"/>
  </si>
  <si>
    <t>申請日</t>
    <rPh sb="0" eb="2">
      <t>シンセイ</t>
    </rPh>
    <rPh sb="2" eb="3">
      <t>ビ</t>
    </rPh>
    <phoneticPr fontId="1"/>
  </si>
  <si>
    <t>次の者は第</t>
    <rPh sb="0" eb="1">
      <t>ツギ</t>
    </rPh>
    <rPh sb="2" eb="3">
      <t>モノ</t>
    </rPh>
    <rPh sb="4" eb="5">
      <t>ダイ</t>
    </rPh>
    <phoneticPr fontId="1"/>
  </si>
  <si>
    <t>申請者</t>
    <rPh sb="0" eb="3">
      <t>シンセイシャ</t>
    </rPh>
    <phoneticPr fontId="1"/>
  </si>
  <si>
    <t>団体
（学校名）</t>
    <rPh sb="0" eb="2">
      <t>ダンタイ</t>
    </rPh>
    <rPh sb="4" eb="7">
      <t>ガッコウメイ</t>
    </rPh>
    <phoneticPr fontId="1"/>
  </si>
  <si>
    <t>代表者
氏名</t>
    <rPh sb="0" eb="3">
      <t>ダイヒョウシャ</t>
    </rPh>
    <rPh sb="4" eb="6">
      <t>シメイ</t>
    </rPh>
    <phoneticPr fontId="1"/>
  </si>
  <si>
    <t>住所</t>
    <rPh sb="0" eb="2">
      <t>ジュウショ</t>
    </rPh>
    <phoneticPr fontId="1"/>
  </si>
  <si>
    <t>成人利用者の飲酒について</t>
    <rPh sb="0" eb="2">
      <t>セイジン</t>
    </rPh>
    <rPh sb="2" eb="5">
      <t>リヨウシャ</t>
    </rPh>
    <rPh sb="6" eb="8">
      <t>インシュ</t>
    </rPh>
    <phoneticPr fontId="1"/>
  </si>
  <si>
    <t>飲酒は許可制です。他の利用団体の状況等を検討し所長が許可をします。</t>
    <rPh sb="0" eb="2">
      <t>インシュ</t>
    </rPh>
    <rPh sb="3" eb="6">
      <t>キョカセイ</t>
    </rPh>
    <rPh sb="9" eb="10">
      <t>ホカ</t>
    </rPh>
    <rPh sb="11" eb="13">
      <t>リヨウ</t>
    </rPh>
    <rPh sb="13" eb="15">
      <t>ダンタイ</t>
    </rPh>
    <rPh sb="16" eb="19">
      <t>ジョウキョウナド</t>
    </rPh>
    <rPh sb="20" eb="22">
      <t>ケントウ</t>
    </rPh>
    <rPh sb="23" eb="25">
      <t>ショチョウ</t>
    </rPh>
    <rPh sb="26" eb="28">
      <t>キョカ</t>
    </rPh>
    <phoneticPr fontId="1"/>
  </si>
  <si>
    <t>「飲酒を伴う活動申込」は事前に必ず提出してください。</t>
    <rPh sb="1" eb="3">
      <t>インシュ</t>
    </rPh>
    <rPh sb="4" eb="5">
      <t>トモナ</t>
    </rPh>
    <rPh sb="6" eb="8">
      <t>カツドウ</t>
    </rPh>
    <rPh sb="8" eb="10">
      <t>モウシコミ</t>
    </rPh>
    <rPh sb="12" eb="14">
      <t>ジゼン</t>
    </rPh>
    <rPh sb="15" eb="16">
      <t>カナラ</t>
    </rPh>
    <rPh sb="17" eb="19">
      <t>テイシュツ</t>
    </rPh>
    <phoneticPr fontId="1"/>
  </si>
  <si>
    <t>【　確認事項　】</t>
    <rPh sb="2" eb="4">
      <t>カクニン</t>
    </rPh>
    <rPh sb="4" eb="6">
      <t>ジコウ</t>
    </rPh>
    <phoneticPr fontId="1"/>
  </si>
  <si>
    <t>飲酒を伴う活動（ミーティング）申込</t>
    <rPh sb="0" eb="2">
      <t>インシュ</t>
    </rPh>
    <rPh sb="3" eb="4">
      <t>トモナ</t>
    </rPh>
    <rPh sb="5" eb="7">
      <t>カツドウ</t>
    </rPh>
    <rPh sb="15" eb="17">
      <t>モウシコミ</t>
    </rPh>
    <phoneticPr fontId="1"/>
  </si>
  <si>
    <t>１　実施日</t>
    <rPh sb="2" eb="5">
      <t>ジッシビ</t>
    </rPh>
    <phoneticPr fontId="1"/>
  </si>
  <si>
    <t>２　時　　間</t>
    <rPh sb="2" eb="3">
      <t>ジ</t>
    </rPh>
    <rPh sb="5" eb="6">
      <t>アイダ</t>
    </rPh>
    <phoneticPr fontId="1"/>
  </si>
  <si>
    <t>３　利用団体名</t>
    <rPh sb="2" eb="4">
      <t>リヨウ</t>
    </rPh>
    <rPh sb="4" eb="6">
      <t>ダンタイ</t>
    </rPh>
    <rPh sb="6" eb="7">
      <t>メイ</t>
    </rPh>
    <phoneticPr fontId="1"/>
  </si>
  <si>
    <t>４　団体責任者</t>
    <rPh sb="2" eb="4">
      <t>ダンタイ</t>
    </rPh>
    <rPh sb="4" eb="7">
      <t>セキニンシャ</t>
    </rPh>
    <phoneticPr fontId="1"/>
  </si>
  <si>
    <t>上記の確認事項を守ることを条件に次の場所での活動を許可します。</t>
    <rPh sb="0" eb="2">
      <t>ジョウキ</t>
    </rPh>
    <rPh sb="3" eb="5">
      <t>カクニン</t>
    </rPh>
    <rPh sb="5" eb="7">
      <t>ジコウ</t>
    </rPh>
    <rPh sb="8" eb="9">
      <t>マモ</t>
    </rPh>
    <rPh sb="13" eb="15">
      <t>ジョウケン</t>
    </rPh>
    <rPh sb="16" eb="17">
      <t>ツギ</t>
    </rPh>
    <rPh sb="18" eb="20">
      <t>バショ</t>
    </rPh>
    <rPh sb="22" eb="24">
      <t>カツドウ</t>
    </rPh>
    <rPh sb="25" eb="27">
      <t>キョカ</t>
    </rPh>
    <phoneticPr fontId="1"/>
  </si>
  <si>
    <t>飲酒場所</t>
    <rPh sb="0" eb="2">
      <t>インシュ</t>
    </rPh>
    <rPh sb="2" eb="4">
      <t>バショ</t>
    </rPh>
    <phoneticPr fontId="1"/>
  </si>
  <si>
    <t>活　動　許　可</t>
    <rPh sb="0" eb="1">
      <t>カツ</t>
    </rPh>
    <rPh sb="2" eb="3">
      <t>ドウ</t>
    </rPh>
    <rPh sb="4" eb="5">
      <t>モト</t>
    </rPh>
    <rPh sb="6" eb="7">
      <t>カ</t>
    </rPh>
    <phoneticPr fontId="1"/>
  </si>
  <si>
    <t>活動内容</t>
    <rPh sb="0" eb="2">
      <t>カツドウ</t>
    </rPh>
    <rPh sb="2" eb="4">
      <t>ナイヨウ</t>
    </rPh>
    <phoneticPr fontId="1"/>
  </si>
  <si>
    <t>☑</t>
  </si>
  <si>
    <t>【使用日】</t>
  </si>
  <si>
    <t>㊞</t>
    <phoneticPr fontId="1"/>
  </si>
  <si>
    <t>部屋
点検</t>
    <phoneticPr fontId="1"/>
  </si>
  <si>
    <t>ネイパル厚岸利用計画書</t>
    <phoneticPr fontId="1"/>
  </si>
  <si>
    <t>就寝準備
就寝</t>
    <rPh sb="0" eb="2">
      <t>シュウシン</t>
    </rPh>
    <rPh sb="2" eb="4">
      <t>ジュンビ</t>
    </rPh>
    <rPh sb="5" eb="7">
      <t>シュウシン</t>
    </rPh>
    <phoneticPr fontId="1"/>
  </si>
  <si>
    <t>２日目</t>
    <rPh sb="1" eb="2">
      <t>ニチ</t>
    </rPh>
    <rPh sb="2" eb="3">
      <t>メ</t>
    </rPh>
    <phoneticPr fontId="1"/>
  </si>
  <si>
    <t>利用人数</t>
    <phoneticPr fontId="1"/>
  </si>
  <si>
    <t>利　用　日</t>
  </si>
  <si>
    <t>時間</t>
    <rPh sb="0" eb="2">
      <t>ジカン</t>
    </rPh>
    <phoneticPr fontId="1"/>
  </si>
  <si>
    <t>標準時間（参考）</t>
    <rPh sb="0" eb="2">
      <t>ヒョウジュン</t>
    </rPh>
    <rPh sb="2" eb="4">
      <t>ジカン</t>
    </rPh>
    <rPh sb="5" eb="7">
      <t>サンコウ</t>
    </rPh>
    <phoneticPr fontId="1"/>
  </si>
  <si>
    <t>記入者名</t>
    <rPh sb="0" eb="2">
      <t>キニュウ</t>
    </rPh>
    <rPh sb="2" eb="3">
      <t>シャ</t>
    </rPh>
    <rPh sb="3" eb="4">
      <t>メイ</t>
    </rPh>
    <phoneticPr fontId="1"/>
  </si>
  <si>
    <t>　月　休館</t>
    <phoneticPr fontId="1"/>
  </si>
  <si>
    <t>～</t>
    <phoneticPr fontId="1"/>
  </si>
  <si>
    <t>□</t>
    <phoneticPr fontId="1"/>
  </si>
  <si>
    <t>内　　容</t>
  </si>
  <si>
    <t>必要な書類など</t>
  </si>
  <si>
    <t>１号</t>
  </si>
  <si>
    <t>就学困難な児童及び生徒に係る就学奨励についての国の援助に関する法律による就学奨励を受けている保護者の保護する児童及び生徒</t>
  </si>
  <si>
    <t>２号</t>
  </si>
  <si>
    <t>特別支援学校の児童及び生徒並びに小学校及び中学校の特別支援学級の児童及び生徒並びにその引率者</t>
  </si>
  <si>
    <t>３号</t>
  </si>
  <si>
    <t>４号</t>
  </si>
  <si>
    <t>５号</t>
  </si>
  <si>
    <t>生活保護法による保護を受けている児童及び生徒</t>
    <phoneticPr fontId="1"/>
  </si>
  <si>
    <t>６号</t>
  </si>
  <si>
    <t>児童相談所、知的障害者更生相談所、精神保健福祉センター若しくは障害者職業センターの長又は精神保健指定医により知的障害者と判定された者及びその引率者</t>
  </si>
  <si>
    <t>７号</t>
  </si>
  <si>
    <t>・上記様式（学校長の証明）</t>
    <rPh sb="1" eb="3">
      <t>ジョウキ</t>
    </rPh>
    <phoneticPr fontId="1"/>
  </si>
  <si>
    <t>・上記様式（学校長の証明）</t>
    <rPh sb="1" eb="2">
      <t>ウエ</t>
    </rPh>
    <phoneticPr fontId="1"/>
  </si>
  <si>
    <t>・上記様式
（児童福祉施設の長の証明）</t>
    <rPh sb="1" eb="2">
      <t>ウエ</t>
    </rPh>
    <rPh sb="7" eb="9">
      <t>ジドウ</t>
    </rPh>
    <rPh sb="9" eb="11">
      <t>フクシ</t>
    </rPh>
    <rPh sb="11" eb="13">
      <t>シセツ</t>
    </rPh>
    <rPh sb="14" eb="15">
      <t>オサ</t>
    </rPh>
    <rPh sb="16" eb="18">
      <t>ショウメイ</t>
    </rPh>
    <phoneticPr fontId="1"/>
  </si>
  <si>
    <t>・上記様式
（障害者手帳の提示）</t>
    <rPh sb="1" eb="2">
      <t>ウエ</t>
    </rPh>
    <phoneticPr fontId="1"/>
  </si>
  <si>
    <t>・上記様式
（市町村長、福祉事務所長又
　は民生委員の証明書）</t>
    <rPh sb="1" eb="2">
      <t>ウエ</t>
    </rPh>
    <phoneticPr fontId="1"/>
  </si>
  <si>
    <t>・上記様式
（知的障害者(児)福祉施設長の証明書又は療育手帳の掲示）</t>
    <rPh sb="1" eb="2">
      <t>ウエ</t>
    </rPh>
    <rPh sb="31" eb="33">
      <t>ケイジ</t>
    </rPh>
    <phoneticPr fontId="1"/>
  </si>
  <si>
    <t>・上記様式
（保健所長、精神保健センターの長等の証明書）</t>
    <rPh sb="1" eb="2">
      <t>ウエ</t>
    </rPh>
    <phoneticPr fontId="1"/>
  </si>
  <si>
    <t>健康調査表のシートを追加</t>
    <rPh sb="0" eb="2">
      <t>ケンコウ</t>
    </rPh>
    <rPh sb="2" eb="5">
      <t>チョウサヒョウ</t>
    </rPh>
    <rPh sb="10" eb="12">
      <t>ツイカ</t>
    </rPh>
    <phoneticPr fontId="1"/>
  </si>
  <si>
    <t>利用計画書の「活動の指導依頼」の時間変更、「その他」の追加</t>
    <rPh sb="0" eb="2">
      <t>リヨウ</t>
    </rPh>
    <rPh sb="2" eb="5">
      <t>ケイカクショ</t>
    </rPh>
    <rPh sb="7" eb="9">
      <t>カツドウ</t>
    </rPh>
    <rPh sb="10" eb="12">
      <t>シドウ</t>
    </rPh>
    <rPh sb="12" eb="14">
      <t>イライ</t>
    </rPh>
    <rPh sb="16" eb="18">
      <t>ジカン</t>
    </rPh>
    <rPh sb="18" eb="20">
      <t>ヘンコウ</t>
    </rPh>
    <rPh sb="24" eb="25">
      <t>タ</t>
    </rPh>
    <rPh sb="27" eb="29">
      <t>ツイカ</t>
    </rPh>
    <phoneticPr fontId="1"/>
  </si>
  <si>
    <t>外部参照のエラーを修正</t>
    <rPh sb="0" eb="4">
      <t>ガイブサンショウ</t>
    </rPh>
    <rPh sb="9" eb="11">
      <t>シュウセイ</t>
    </rPh>
    <phoneticPr fontId="1"/>
  </si>
  <si>
    <t>指導（引率）
責任者</t>
    <rPh sb="0" eb="2">
      <t>シドウ</t>
    </rPh>
    <rPh sb="3" eb="5">
      <t>インソツ</t>
    </rPh>
    <rPh sb="7" eb="10">
      <t>セキニンシャ</t>
    </rPh>
    <phoneticPr fontId="1"/>
  </si>
  <si>
    <t>No</t>
    <phoneticPr fontId="1"/>
  </si>
  <si>
    <t>利用料免除申請書にコメントとプルダウンの追加</t>
    <rPh sb="0" eb="5">
      <t>リヨウリョウメンジョ</t>
    </rPh>
    <rPh sb="5" eb="8">
      <t>シンセイショ</t>
    </rPh>
    <rPh sb="20" eb="22">
      <t>ツイカ</t>
    </rPh>
    <phoneticPr fontId="1"/>
  </si>
  <si>
    <t>FAX番号</t>
    <rPh sb="3" eb="5">
      <t>バンゴウ</t>
    </rPh>
    <phoneticPr fontId="1"/>
  </si>
  <si>
    <t>施設使用料、食事料金、提出先メールアドレス変更</t>
    <rPh sb="0" eb="5">
      <t>シセツシヨウリョウ</t>
    </rPh>
    <rPh sb="6" eb="10">
      <t>ショクジリョウキン</t>
    </rPh>
    <rPh sb="11" eb="13">
      <t>テイシュツ</t>
    </rPh>
    <rPh sb="13" eb="14">
      <t>サキ</t>
    </rPh>
    <rPh sb="21" eb="23">
      <t>ヘンコウ</t>
    </rPh>
    <phoneticPr fontId="1"/>
  </si>
  <si>
    <t>※日程の都合がつかない場合はご相談ください。</t>
    <rPh sb="1" eb="3">
      <t>ニッテイ</t>
    </rPh>
    <rPh sb="4" eb="6">
      <t>ツゴウ</t>
    </rPh>
    <rPh sb="11" eb="13">
      <t>バアイ</t>
    </rPh>
    <rPh sb="15" eb="17">
      <t>ソウダン</t>
    </rPh>
    <phoneticPr fontId="1"/>
  </si>
  <si>
    <t>入力シート……色付きのセルに必要事項を入力してください</t>
    <rPh sb="0" eb="2">
      <t>ニュウリョク</t>
    </rPh>
    <rPh sb="7" eb="9">
      <t>イロツ</t>
    </rPh>
    <rPh sb="14" eb="16">
      <t>ヒツヨウ</t>
    </rPh>
    <rPh sb="16" eb="18">
      <t>ジコウ</t>
    </rPh>
    <rPh sb="19" eb="21">
      <t>ニュウリョク</t>
    </rPh>
    <phoneticPr fontId="1"/>
  </si>
  <si>
    <t>色のないシートは「入力シート」に入力することで自動的に反映されます</t>
    <rPh sb="0" eb="1">
      <t>イロ</t>
    </rPh>
    <rPh sb="9" eb="11">
      <t>ニュウリョク</t>
    </rPh>
    <rPh sb="16" eb="18">
      <t>ニュウリョク</t>
    </rPh>
    <rPh sb="23" eb="25">
      <t>ジドウ</t>
    </rPh>
    <rPh sb="25" eb="26">
      <t>テキ</t>
    </rPh>
    <rPh sb="27" eb="29">
      <t>ハンエイ</t>
    </rPh>
    <phoneticPr fontId="1"/>
  </si>
  <si>
    <t>※追記事項等がある場合は直接入力してください</t>
    <rPh sb="1" eb="3">
      <t>ツイキ</t>
    </rPh>
    <rPh sb="3" eb="5">
      <t>ジコウ</t>
    </rPh>
    <rPh sb="5" eb="6">
      <t>ナド</t>
    </rPh>
    <rPh sb="9" eb="11">
      <t>バアイ</t>
    </rPh>
    <rPh sb="12" eb="14">
      <t>チョクセツ</t>
    </rPh>
    <rPh sb="14" eb="16">
      <t>ニュウリョク</t>
    </rPh>
    <phoneticPr fontId="1"/>
  </si>
  <si>
    <t>指定管理者：株式会社オカモト</t>
    <rPh sb="0" eb="2">
      <t>シテイ</t>
    </rPh>
    <rPh sb="2" eb="5">
      <t>カンリシャ</t>
    </rPh>
    <rPh sb="6" eb="8">
      <t>カブシキ</t>
    </rPh>
    <rPh sb="8" eb="10">
      <t>カイシャ</t>
    </rPh>
    <phoneticPr fontId="1"/>
  </si>
  <si>
    <t>支払額</t>
    <rPh sb="0" eb="3">
      <t>シハライガク</t>
    </rPh>
    <phoneticPr fontId="1"/>
  </si>
  <si>
    <t>合　計</t>
    <rPh sb="0" eb="1">
      <t>ゴウ</t>
    </rPh>
    <rPh sb="2" eb="3">
      <t>ケイ</t>
    </rPh>
    <phoneticPr fontId="1"/>
  </si>
  <si>
    <t>金　額</t>
    <rPh sb="0" eb="1">
      <t>キン</t>
    </rPh>
    <rPh sb="2" eb="3">
      <t>ガク</t>
    </rPh>
    <phoneticPr fontId="1"/>
  </si>
  <si>
    <t>食数小計</t>
    <rPh sb="0" eb="2">
      <t>ショクスウ</t>
    </rPh>
    <rPh sb="2" eb="4">
      <t>ショウケイ</t>
    </rPh>
    <phoneticPr fontId="1"/>
  </si>
  <si>
    <t>料　金</t>
    <rPh sb="0" eb="1">
      <t>リョウ</t>
    </rPh>
    <rPh sb="2" eb="3">
      <t>キン</t>
    </rPh>
    <phoneticPr fontId="1"/>
  </si>
  <si>
    <t>区　分</t>
    <rPh sb="0" eb="1">
      <t>ク</t>
    </rPh>
    <rPh sb="2" eb="3">
      <t>ブン</t>
    </rPh>
    <phoneticPr fontId="1"/>
  </si>
  <si>
    <t>記入日</t>
    <rPh sb="0" eb="3">
      <t>キニュウビ</t>
    </rPh>
    <phoneticPr fontId="1"/>
  </si>
  <si>
    <t>利用団体名</t>
    <rPh sb="0" eb="5">
      <t>リヨウダンタイメイ</t>
    </rPh>
    <phoneticPr fontId="1"/>
  </si>
  <si>
    <t>幕ノ内弁当</t>
    <rPh sb="0" eb="1">
      <t>マク</t>
    </rPh>
    <rPh sb="2" eb="5">
      <t>ウチベントウ</t>
    </rPh>
    <phoneticPr fontId="1"/>
  </si>
  <si>
    <t>板材、ポスカ、グリューステイック、ヒートン　</t>
    <phoneticPr fontId="1"/>
  </si>
  <si>
    <t>板材、油、ひも、サンドペーパー</t>
    <rPh sb="3" eb="4">
      <t>アブラ</t>
    </rPh>
    <phoneticPr fontId="1"/>
  </si>
  <si>
    <t>釉薬、銅板、サンドペーパー等</t>
    <rPh sb="3" eb="5">
      <t>ドウバン</t>
    </rPh>
    <phoneticPr fontId="1"/>
  </si>
  <si>
    <t>キーホルダーより小さい銅板にデザインします</t>
    <rPh sb="8" eb="9">
      <t>チイ</t>
    </rPh>
    <rPh sb="11" eb="13">
      <t>ドウバン</t>
    </rPh>
    <phoneticPr fontId="1"/>
  </si>
  <si>
    <t>空き缶ランタン</t>
    <rPh sb="0" eb="1">
      <t>ア</t>
    </rPh>
    <rPh sb="2" eb="3">
      <t>カン</t>
    </rPh>
    <phoneticPr fontId="1"/>
  </si>
  <si>
    <t>ロウソク、針金</t>
    <rPh sb="5" eb="7">
      <t>ハリガネ</t>
    </rPh>
    <phoneticPr fontId="1"/>
  </si>
  <si>
    <t>薪セット、灯油、着火剤、ゴミ袋</t>
    <rPh sb="0" eb="1">
      <t>マキ</t>
    </rPh>
    <rPh sb="5" eb="7">
      <t>トウユ</t>
    </rPh>
    <rPh sb="8" eb="11">
      <t>チャッカザイ</t>
    </rPh>
    <rPh sb="14" eb="15">
      <t>ブクロ</t>
    </rPh>
    <phoneticPr fontId="1"/>
  </si>
  <si>
    <t>通信欄</t>
    <phoneticPr fontId="1"/>
  </si>
  <si>
    <t>お弁当</t>
    <rPh sb="1" eb="3">
      <t>ベントウ</t>
    </rPh>
    <phoneticPr fontId="1"/>
  </si>
  <si>
    <t>おにぎり弁当</t>
    <rPh sb="4" eb="6">
      <t>ベントウ</t>
    </rPh>
    <phoneticPr fontId="1"/>
  </si>
  <si>
    <t>お食事代</t>
    <rPh sb="1" eb="4">
      <t>ショクジダイ</t>
    </rPh>
    <phoneticPr fontId="1"/>
  </si>
  <si>
    <t>食事申込書</t>
    <rPh sb="0" eb="2">
      <t>ショクジ</t>
    </rPh>
    <rPh sb="2" eb="5">
      <t>モウシコミショ</t>
    </rPh>
    <phoneticPr fontId="1"/>
  </si>
  <si>
    <t>社　会　教　育　団　体　等</t>
    <phoneticPr fontId="1"/>
  </si>
  <si>
    <t>学　　　　　　　　　　　　　　　　　校</t>
    <phoneticPr fontId="1"/>
  </si>
  <si>
    <t>学　　　　　　　　　　　　　　　　　　　　校</t>
    <phoneticPr fontId="1"/>
  </si>
  <si>
    <t>事務所でお支払いください</t>
    <phoneticPr fontId="1"/>
  </si>
  <si>
    <t>なお、使用場所や時間については、当所の指示に従っていただきます。</t>
    <rPh sb="3" eb="5">
      <t>シヨウ</t>
    </rPh>
    <rPh sb="5" eb="7">
      <t>バショ</t>
    </rPh>
    <rPh sb="8" eb="10">
      <t>ジカン</t>
    </rPh>
    <rPh sb="16" eb="18">
      <t>トウショ</t>
    </rPh>
    <rPh sb="19" eb="21">
      <t>シジ</t>
    </rPh>
    <rPh sb="22" eb="23">
      <t>シタガ</t>
    </rPh>
    <phoneticPr fontId="1"/>
  </si>
  <si>
    <t>お受け取り後、2時間以内に
お召し上がりください</t>
    <rPh sb="1" eb="2">
      <t>ウ</t>
    </rPh>
    <rPh sb="3" eb="4">
      <t>ト</t>
    </rPh>
    <rPh sb="5" eb="6">
      <t>ゴ</t>
    </rPh>
    <rPh sb="8" eb="10">
      <t>ジカン</t>
    </rPh>
    <rPh sb="10" eb="12">
      <t>イナイ</t>
    </rPh>
    <rPh sb="15" eb="16">
      <t>メ</t>
    </rPh>
    <rPh sb="17" eb="18">
      <t>ア</t>
    </rPh>
    <phoneticPr fontId="1"/>
  </si>
  <si>
    <t>団体名</t>
    <phoneticPr fontId="1"/>
  </si>
  <si>
    <t>№</t>
    <phoneticPr fontId="1"/>
  </si>
  <si>
    <t>周辺施設減免調書</t>
    <rPh sb="0" eb="2">
      <t>シュウヘン</t>
    </rPh>
    <rPh sb="2" eb="4">
      <t>シセツ</t>
    </rPh>
    <phoneticPr fontId="1"/>
  </si>
  <si>
    <t>利用者名簿</t>
    <rPh sb="0" eb="3">
      <t>リヨウシャ</t>
    </rPh>
    <rPh sb="3" eb="5">
      <t>メイボ</t>
    </rPh>
    <phoneticPr fontId="1"/>
  </si>
  <si>
    <t>2）利用計画書……晴天時・荒天時の活動内容と、指導の希望について記載してください</t>
    <rPh sb="2" eb="4">
      <t>リヨウ</t>
    </rPh>
    <rPh sb="4" eb="7">
      <t>ケイカクショ</t>
    </rPh>
    <rPh sb="9" eb="11">
      <t>セイテン</t>
    </rPh>
    <rPh sb="11" eb="12">
      <t>ジ</t>
    </rPh>
    <rPh sb="13" eb="15">
      <t>コウテン</t>
    </rPh>
    <rPh sb="15" eb="16">
      <t>ジ</t>
    </rPh>
    <rPh sb="17" eb="19">
      <t>カツドウ</t>
    </rPh>
    <rPh sb="19" eb="21">
      <t>ナイヨウ</t>
    </rPh>
    <rPh sb="23" eb="25">
      <t>シドウ</t>
    </rPh>
    <rPh sb="26" eb="28">
      <t>キボウ</t>
    </rPh>
    <rPh sb="32" eb="34">
      <t>キサイ</t>
    </rPh>
    <phoneticPr fontId="1"/>
  </si>
  <si>
    <t>北海道立青少年体験活動支援施設ネイパル厚岸　利用申込書の入力について</t>
    <rPh sb="0" eb="3">
      <t>ホッカイドウ</t>
    </rPh>
    <rPh sb="3" eb="4">
      <t>リツ</t>
    </rPh>
    <rPh sb="4" eb="7">
      <t>セイショウネン</t>
    </rPh>
    <rPh sb="7" eb="9">
      <t>タイケン</t>
    </rPh>
    <rPh sb="9" eb="11">
      <t>カツドウ</t>
    </rPh>
    <rPh sb="11" eb="13">
      <t>シエン</t>
    </rPh>
    <rPh sb="13" eb="15">
      <t>シセツ</t>
    </rPh>
    <rPh sb="19" eb="21">
      <t>アッケシ</t>
    </rPh>
    <rPh sb="22" eb="24">
      <t>リヨウ</t>
    </rPh>
    <rPh sb="24" eb="27">
      <t>モウシコミショ</t>
    </rPh>
    <rPh sb="28" eb="30">
      <t>ニュウリョク</t>
    </rPh>
    <phoneticPr fontId="1"/>
  </si>
  <si>
    <t>１　対象別利用状況　（受入　・　主催　・　パイロッ　ト　・特別主催　　・共催　・　主管）</t>
  </si>
  <si>
    <t>児童福祉法)第７条第１項に規定する児童福祉施設に入所し、又は通園している少年及びその引率者</t>
  </si>
  <si>
    <t>身体障害者福祉法第15条第４項の規定による身体障害者手帳の交付を受けている者及びその引率者</t>
    <phoneticPr fontId="1"/>
  </si>
  <si>
    <t>精神保健福祉センターの長、精神保健指定医又は精神科を標ぼうする医師により精神障害者(知的障害者を除く。)と判定された者及びその引率者</t>
  </si>
  <si>
    <t>利用者数
（目安）</t>
    <rPh sb="0" eb="3">
      <t>リヨウシャ</t>
    </rPh>
    <rPh sb="3" eb="4">
      <t>スウ</t>
    </rPh>
    <rPh sb="6" eb="8">
      <t>メヤス</t>
    </rPh>
    <phoneticPr fontId="1"/>
  </si>
  <si>
    <t>幕ノ内
弁当</t>
    <phoneticPr fontId="1"/>
  </si>
  <si>
    <t>おにぎり
弁当</t>
    <rPh sb="5" eb="7">
      <t>ベントウ</t>
    </rPh>
    <phoneticPr fontId="1"/>
  </si>
  <si>
    <t>提供時間</t>
    <rPh sb="0" eb="2">
      <t>テイキョウ</t>
    </rPh>
    <rPh sb="2" eb="4">
      <t>ジカン</t>
    </rPh>
    <phoneticPr fontId="1"/>
  </si>
  <si>
    <t>弁当提供時間</t>
    <rPh sb="0" eb="2">
      <t>ベントウ</t>
    </rPh>
    <rPh sb="2" eb="4">
      <t>テイキョウ</t>
    </rPh>
    <rPh sb="4" eb="6">
      <t>ジカン</t>
    </rPh>
    <phoneticPr fontId="1"/>
  </si>
  <si>
    <t>幕ノ内</t>
    <rPh sb="0" eb="1">
      <t>マク</t>
    </rPh>
    <rPh sb="2" eb="3">
      <t>ウチ</t>
    </rPh>
    <phoneticPr fontId="1"/>
  </si>
  <si>
    <t>おに弁</t>
    <rPh sb="2" eb="3">
      <t>ベン</t>
    </rPh>
    <phoneticPr fontId="1"/>
  </si>
  <si>
    <t>幕ノ内弁当</t>
    <rPh sb="0" eb="1">
      <t>マク</t>
    </rPh>
    <rPh sb="2" eb="3">
      <t>ウチ</t>
    </rPh>
    <rPh sb="3" eb="5">
      <t>ベントウ</t>
    </rPh>
    <phoneticPr fontId="1"/>
  </si>
  <si>
    <t>３日目</t>
    <rPh sb="1" eb="2">
      <t>ニチ</t>
    </rPh>
    <rPh sb="2" eb="3">
      <t>メ</t>
    </rPh>
    <phoneticPr fontId="1"/>
  </si>
  <si>
    <t>４日目</t>
    <rPh sb="1" eb="2">
      <t>ニチ</t>
    </rPh>
    <rPh sb="2" eb="3">
      <t>メ</t>
    </rPh>
    <phoneticPr fontId="1"/>
  </si>
  <si>
    <t>起床</t>
    <rPh sb="0" eb="2">
      <t>キショウ</t>
    </rPh>
    <phoneticPr fontId="1"/>
  </si>
  <si>
    <t>5日目</t>
    <rPh sb="1" eb="2">
      <t>ニチ</t>
    </rPh>
    <rPh sb="2" eb="3">
      <t>メ</t>
    </rPh>
    <phoneticPr fontId="1"/>
  </si>
  <si>
    <t>6日目</t>
    <rPh sb="1" eb="2">
      <t>ニチ</t>
    </rPh>
    <rPh sb="2" eb="3">
      <t>メ</t>
    </rPh>
    <phoneticPr fontId="1"/>
  </si>
  <si>
    <t>食事注文数</t>
    <rPh sb="0" eb="2">
      <t>ショクジ</t>
    </rPh>
    <rPh sb="2" eb="4">
      <t>チュウモン</t>
    </rPh>
    <rPh sb="4" eb="5">
      <t>スウ</t>
    </rPh>
    <phoneticPr fontId="1"/>
  </si>
  <si>
    <t>・入所は14時以降、退所は翌日の13時までにお願いしています。</t>
    <rPh sb="1" eb="3">
      <t>ニュウショ</t>
    </rPh>
    <rPh sb="6" eb="7">
      <t>ジ</t>
    </rPh>
    <rPh sb="7" eb="9">
      <t>イコウ</t>
    </rPh>
    <rPh sb="10" eb="12">
      <t>タイショ</t>
    </rPh>
    <rPh sb="13" eb="15">
      <t>ヨクジツ</t>
    </rPh>
    <rPh sb="18" eb="19">
      <t>ジ</t>
    </rPh>
    <rPh sb="23" eb="24">
      <t>ネガ</t>
    </rPh>
    <phoneticPr fontId="1"/>
  </si>
  <si>
    <t>宿泊利用料の免除規定</t>
    <rPh sb="0" eb="2">
      <t>シュクハク</t>
    </rPh>
    <rPh sb="2" eb="4">
      <t>リヨウ</t>
    </rPh>
    <rPh sb="4" eb="5">
      <t>リョウ</t>
    </rPh>
    <rPh sb="6" eb="8">
      <t>メンジョ</t>
    </rPh>
    <rPh sb="8" eb="10">
      <t>キテイ</t>
    </rPh>
    <phoneticPr fontId="1"/>
  </si>
  <si>
    <t>■下記のいずれかに該当する利用者は、宿泊利用料が免除となります。</t>
    <rPh sb="1" eb="3">
      <t>カキ</t>
    </rPh>
    <rPh sb="9" eb="11">
      <t>ガイトウ</t>
    </rPh>
    <rPh sb="13" eb="16">
      <t>リヨウシャ</t>
    </rPh>
    <rPh sb="18" eb="20">
      <t>シュクハク</t>
    </rPh>
    <rPh sb="20" eb="22">
      <t>リヨウ</t>
    </rPh>
    <rPh sb="22" eb="23">
      <t>リョウ</t>
    </rPh>
    <rPh sb="24" eb="26">
      <t>メンジョ</t>
    </rPh>
    <phoneticPr fontId="1"/>
  </si>
  <si>
    <t>B＆G海洋センター</t>
    <rPh sb="3" eb="5">
      <t>カイヨウ</t>
    </rPh>
    <phoneticPr fontId="1"/>
  </si>
  <si>
    <t>（体育施設）</t>
    <rPh sb="1" eb="3">
      <t>タイイク</t>
    </rPh>
    <rPh sb="3" eb="5">
      <t>シセツ</t>
    </rPh>
    <phoneticPr fontId="1"/>
  </si>
  <si>
    <t>使用目的</t>
    <rPh sb="0" eb="2">
      <t>シヨウ</t>
    </rPh>
    <rPh sb="2" eb="4">
      <t>モクテキ</t>
    </rPh>
    <phoneticPr fontId="1"/>
  </si>
  <si>
    <t>野外炊事注文書</t>
    <rPh sb="0" eb="4">
      <t>ヤガイスイジ</t>
    </rPh>
    <rPh sb="4" eb="7">
      <t>チュウモンショ</t>
    </rPh>
    <phoneticPr fontId="1"/>
  </si>
  <si>
    <t>団体名：</t>
  </si>
  <si>
    <t>連絡先：</t>
    <rPh sb="0" eb="3">
      <t>レンラクサキ</t>
    </rPh>
    <phoneticPr fontId="1"/>
  </si>
  <si>
    <t>野外炊事メニュー</t>
    <rPh sb="2" eb="4">
      <t>スイジ</t>
    </rPh>
    <phoneticPr fontId="1"/>
  </si>
  <si>
    <t>・豚肉・じゃがいも・にんじん　　　　　　　　　　　　　　・たまねぎ・サラダ油・カレールウ</t>
    <rPh sb="1" eb="3">
      <t>ブタニク</t>
    </rPh>
    <rPh sb="37" eb="38">
      <t>ユ</t>
    </rPh>
    <phoneticPr fontId="1"/>
  </si>
  <si>
    <t>※お米は含まれていませんので、別途ご注文ください</t>
    <rPh sb="2" eb="3">
      <t>コメ</t>
    </rPh>
    <rPh sb="4" eb="5">
      <t>フク</t>
    </rPh>
    <rPh sb="15" eb="17">
      <t>ベット</t>
    </rPh>
    <rPh sb="18" eb="20">
      <t>チュウモン</t>
    </rPh>
    <phoneticPr fontId="1"/>
  </si>
  <si>
    <t>シチュー</t>
    <phoneticPr fontId="1"/>
  </si>
  <si>
    <t>・豚肉・じゃがいも・にんじん　　　　　　　　　　　　・たまねぎ・サラダ油　　　　　　　　　　　　　　・シチュールウ・牛乳</t>
    <rPh sb="1" eb="3">
      <t>ブタニク</t>
    </rPh>
    <rPh sb="35" eb="36">
      <t>ユ</t>
    </rPh>
    <rPh sb="58" eb="60">
      <t>ギュウニュウ</t>
    </rPh>
    <phoneticPr fontId="1"/>
  </si>
  <si>
    <t>1人前1合</t>
    <rPh sb="1" eb="3">
      <t>ニンマエ</t>
    </rPh>
    <rPh sb="4" eb="5">
      <t>ゴウ</t>
    </rPh>
    <phoneticPr fontId="1"/>
  </si>
  <si>
    <t>野外炊事資材</t>
    <rPh sb="0" eb="4">
      <t>ヤガイスイジ</t>
    </rPh>
    <rPh sb="4" eb="6">
      <t>シザイ</t>
    </rPh>
    <phoneticPr fontId="1"/>
  </si>
  <si>
    <t>物品</t>
    <rPh sb="0" eb="2">
      <t>ブッピン</t>
    </rPh>
    <phoneticPr fontId="1"/>
  </si>
  <si>
    <t>数量</t>
    <rPh sb="0" eb="2">
      <t>スウリョウ</t>
    </rPh>
    <phoneticPr fontId="1"/>
  </si>
  <si>
    <t>木炭（1箱3kg）</t>
    <rPh sb="0" eb="2">
      <t>モクタン</t>
    </rPh>
    <rPh sb="4" eb="5">
      <t>ハコ</t>
    </rPh>
    <phoneticPr fontId="1"/>
  </si>
  <si>
    <t>木炭の量は目安として焼き台２台分（１グループ分）です
※ご持参も可能です</t>
    <rPh sb="0" eb="2">
      <t>モクタン</t>
    </rPh>
    <rPh sb="3" eb="4">
      <t>リョウ</t>
    </rPh>
    <rPh sb="5" eb="7">
      <t>メヤス</t>
    </rPh>
    <rPh sb="10" eb="11">
      <t>ヤ</t>
    </rPh>
    <rPh sb="12" eb="13">
      <t>ダイ</t>
    </rPh>
    <rPh sb="14" eb="15">
      <t>ダイ</t>
    </rPh>
    <rPh sb="15" eb="16">
      <t>ブン</t>
    </rPh>
    <rPh sb="22" eb="23">
      <t>ブン</t>
    </rPh>
    <rPh sb="29" eb="31">
      <t>ジサン</t>
    </rPh>
    <rPh sb="32" eb="34">
      <t>カノウ</t>
    </rPh>
    <phoneticPr fontId="1"/>
  </si>
  <si>
    <t>着火剤（12本入り）</t>
    <rPh sb="0" eb="3">
      <t>チャッカザイ</t>
    </rPh>
    <rPh sb="6" eb="8">
      <t>ホンイ</t>
    </rPh>
    <phoneticPr fontId="1"/>
  </si>
  <si>
    <t>着火剤の量は目安として焼き台２台分（１グループ分）です
※ご持参も可能です</t>
    <rPh sb="0" eb="3">
      <t>チャッカザイ</t>
    </rPh>
    <rPh sb="4" eb="5">
      <t>リョウ</t>
    </rPh>
    <rPh sb="16" eb="17">
      <t>ブン</t>
    </rPh>
    <phoneticPr fontId="1"/>
  </si>
  <si>
    <t>カセットボンベ（1本）</t>
    <rPh sb="9" eb="10">
      <t>ホン</t>
    </rPh>
    <phoneticPr fontId="1"/>
  </si>
  <si>
    <t>※荒天時室内で炊事を行う場合に使用する場合があります</t>
    <rPh sb="1" eb="4">
      <t>コウテンジ</t>
    </rPh>
    <rPh sb="4" eb="6">
      <t>シツナイ</t>
    </rPh>
    <rPh sb="7" eb="9">
      <t>スイジ</t>
    </rPh>
    <rPh sb="10" eb="11">
      <t>オコナ</t>
    </rPh>
    <rPh sb="12" eb="14">
      <t>バアイ</t>
    </rPh>
    <rPh sb="15" eb="17">
      <t>シヨウ</t>
    </rPh>
    <rPh sb="19" eb="21">
      <t>バアイ</t>
    </rPh>
    <phoneticPr fontId="1"/>
  </si>
  <si>
    <t>食材のお渡し日時</t>
    <rPh sb="0" eb="2">
      <t>ショクザイ</t>
    </rPh>
    <phoneticPr fontId="1"/>
  </si>
  <si>
    <t>お渡し日</t>
    <rPh sb="1" eb="2">
      <t>ワタ</t>
    </rPh>
    <rPh sb="3" eb="4">
      <t>ビ</t>
    </rPh>
    <phoneticPr fontId="1"/>
  </si>
  <si>
    <t>お渡し時間</t>
    <rPh sb="1" eb="2">
      <t>ワタ</t>
    </rPh>
    <rPh sb="3" eb="5">
      <t>ジカン</t>
    </rPh>
    <phoneticPr fontId="1"/>
  </si>
  <si>
    <t>食材のお渡し方法
（●食×●セット）
※食数ごとに袋にまとめて
提供します</t>
    <rPh sb="0" eb="2">
      <t>ショクザイ</t>
    </rPh>
    <rPh sb="11" eb="12">
      <t>ショク</t>
    </rPh>
    <rPh sb="20" eb="22">
      <t>ショクスウ</t>
    </rPh>
    <rPh sb="25" eb="26">
      <t>フクロ</t>
    </rPh>
    <rPh sb="32" eb="34">
      <t>テイキョウ</t>
    </rPh>
    <phoneticPr fontId="1"/>
  </si>
  <si>
    <t>食数</t>
    <rPh sb="0" eb="2">
      <t>ショクスウ</t>
    </rPh>
    <phoneticPr fontId="1"/>
  </si>
  <si>
    <t>セット数</t>
    <rPh sb="3" eb="4">
      <t>スウ</t>
    </rPh>
    <phoneticPr fontId="1"/>
  </si>
  <si>
    <t>合計</t>
    <rPh sb="0" eb="2">
      <t>ゴウケイ</t>
    </rPh>
    <phoneticPr fontId="1"/>
  </si>
  <si>
    <t>メニュー・資材合計</t>
    <rPh sb="5" eb="7">
      <t>シザイ</t>
    </rPh>
    <rPh sb="7" eb="9">
      <t>ゴウケイ</t>
    </rPh>
    <phoneticPr fontId="1"/>
  </si>
  <si>
    <t>6）創作材料注文書……………創作活動を希望する方</t>
    <rPh sb="19" eb="21">
      <t>キボウ</t>
    </rPh>
    <rPh sb="23" eb="24">
      <t>カタ</t>
    </rPh>
    <phoneticPr fontId="1"/>
  </si>
  <si>
    <t>7)創作材料注文書(荒天)…上記について、荒天時のみ発生する方</t>
    <phoneticPr fontId="1"/>
  </si>
  <si>
    <t>8）周辺施設減免調書………減免対象の施設を利用される方</t>
    <rPh sb="2" eb="4">
      <t>シュウヘン</t>
    </rPh>
    <rPh sb="4" eb="6">
      <t>シセツ</t>
    </rPh>
    <rPh sb="6" eb="8">
      <t>ゲンメン</t>
    </rPh>
    <rPh sb="8" eb="10">
      <t>チョウショ</t>
    </rPh>
    <rPh sb="13" eb="15">
      <t>ゲンメン</t>
    </rPh>
    <rPh sb="15" eb="17">
      <t>タイショウ</t>
    </rPh>
    <rPh sb="18" eb="20">
      <t>シセツ</t>
    </rPh>
    <rPh sb="21" eb="23">
      <t>リヨウ</t>
    </rPh>
    <rPh sb="26" eb="27">
      <t>カタ</t>
    </rPh>
    <phoneticPr fontId="1"/>
  </si>
  <si>
    <t>9)利用料免除申請書………施設使用料の免除対象者がいる団体はご提出ください</t>
    <rPh sb="13" eb="15">
      <t>シセツ</t>
    </rPh>
    <rPh sb="15" eb="17">
      <t>シヨウ</t>
    </rPh>
    <rPh sb="17" eb="18">
      <t>リョウ</t>
    </rPh>
    <rPh sb="19" eb="21">
      <t>メンジョ</t>
    </rPh>
    <rPh sb="21" eb="24">
      <t>タイショウシャ</t>
    </rPh>
    <rPh sb="27" eb="29">
      <t>ダンタイ</t>
    </rPh>
    <rPh sb="31" eb="33">
      <t>テイシュツ</t>
    </rPh>
    <phoneticPr fontId="1"/>
  </si>
  <si>
    <t>10)飲酒交流申請書………飲酒交流を希望する団体はご提出ください</t>
    <rPh sb="3" eb="5">
      <t>インシュ</t>
    </rPh>
    <rPh sb="5" eb="7">
      <t>コウリュウ</t>
    </rPh>
    <rPh sb="7" eb="10">
      <t>シンセイショ</t>
    </rPh>
    <rPh sb="13" eb="15">
      <t>インシュ</t>
    </rPh>
    <rPh sb="15" eb="17">
      <t>コウリュウ</t>
    </rPh>
    <rPh sb="18" eb="20">
      <t>キボウ</t>
    </rPh>
    <rPh sb="22" eb="24">
      <t>ダンタイ</t>
    </rPh>
    <rPh sb="26" eb="28">
      <t>テイシュツ</t>
    </rPh>
    <phoneticPr fontId="1"/>
  </si>
  <si>
    <t>宿泊利用料計算書</t>
    <rPh sb="0" eb="2">
      <t>シュクハク</t>
    </rPh>
    <rPh sb="2" eb="4">
      <t>リヨウ</t>
    </rPh>
    <rPh sb="4" eb="5">
      <t>リョウ</t>
    </rPh>
    <phoneticPr fontId="1"/>
  </si>
  <si>
    <t>宿泊利用料</t>
    <rPh sb="0" eb="2">
      <t>シュクハク</t>
    </rPh>
    <rPh sb="2" eb="4">
      <t>リヨウ</t>
    </rPh>
    <rPh sb="4" eb="5">
      <t>リョウ</t>
    </rPh>
    <phoneticPr fontId="1"/>
  </si>
  <si>
    <t>白米</t>
    <rPh sb="0" eb="2">
      <t>ハクマイ</t>
    </rPh>
    <phoneticPr fontId="1"/>
  </si>
  <si>
    <t>（HPからダウンロードをお願いします）</t>
    <rPh sb="13" eb="14">
      <t>ネガ</t>
    </rPh>
    <phoneticPr fontId="1"/>
  </si>
  <si>
    <r>
      <t>※この申請書には</t>
    </r>
    <r>
      <rPr>
        <b/>
        <u/>
        <sz val="12"/>
        <color rgb="FFFF0000"/>
        <rFont val="ＭＳ Ｐゴシック"/>
        <family val="3"/>
        <charset val="128"/>
        <scheme val="minor"/>
      </rPr>
      <t>「食物アレルギー確認書」</t>
    </r>
    <r>
      <rPr>
        <u/>
        <sz val="12"/>
        <color rgb="FFFF0000"/>
        <rFont val="ＭＳ Ｐゴシック"/>
        <family val="3"/>
        <charset val="128"/>
        <scheme val="minor"/>
      </rPr>
      <t>は含まれておりません。</t>
    </r>
    <rPh sb="3" eb="6">
      <t>シンセイショ</t>
    </rPh>
    <rPh sb="21" eb="22">
      <t>フク</t>
    </rPh>
    <phoneticPr fontId="1"/>
  </si>
  <si>
    <t>5）野外炊事注文書…………野外炊事を行う方</t>
    <rPh sb="2" eb="4">
      <t>ヤガイ</t>
    </rPh>
    <rPh sb="4" eb="6">
      <t>スイジ</t>
    </rPh>
    <rPh sb="6" eb="9">
      <t>チュウモンショ</t>
    </rPh>
    <rPh sb="13" eb="15">
      <t>ヤガイ</t>
    </rPh>
    <rPh sb="15" eb="17">
      <t>スイジ</t>
    </rPh>
    <rPh sb="18" eb="19">
      <t>オコナ</t>
    </rPh>
    <rPh sb="20" eb="21">
      <t>カタ</t>
    </rPh>
    <phoneticPr fontId="1"/>
  </si>
  <si>
    <t>カレー</t>
    <phoneticPr fontId="1"/>
  </si>
  <si>
    <t>アレルギーの有無</t>
    <rPh sb="6" eb="8">
      <t>ウム</t>
    </rPh>
    <phoneticPr fontId="1"/>
  </si>
  <si>
    <t>食物アレルギーの有無</t>
    <rPh sb="0" eb="2">
      <t>ショクモツ</t>
    </rPh>
    <rPh sb="8" eb="10">
      <t>ウム</t>
    </rPh>
    <phoneticPr fontId="1"/>
  </si>
  <si>
    <t>4歳以上の幼児</t>
    <rPh sb="1" eb="4">
      <t>サイイジョウ</t>
    </rPh>
    <rPh sb="5" eb="7">
      <t>ヨウジ</t>
    </rPh>
    <phoneticPr fontId="1"/>
  </si>
  <si>
    <t>免除申請書に幼児欄、一般欄を追加</t>
    <rPh sb="0" eb="2">
      <t>メンジョ</t>
    </rPh>
    <rPh sb="2" eb="5">
      <t>シンセイショ</t>
    </rPh>
    <rPh sb="6" eb="8">
      <t>ヨウジ</t>
    </rPh>
    <rPh sb="8" eb="9">
      <t>ラン</t>
    </rPh>
    <rPh sb="10" eb="12">
      <t>イッパン</t>
    </rPh>
    <rPh sb="12" eb="13">
      <t>ラン</t>
    </rPh>
    <rPh sb="14" eb="16">
      <t>ツイカ</t>
    </rPh>
    <phoneticPr fontId="1"/>
  </si>
  <si>
    <t>号の該当者並びにその引率者であることを証明します。</t>
    <rPh sb="0" eb="1">
      <t>ゴウ</t>
    </rPh>
    <rPh sb="2" eb="5">
      <t>ガイトウシャ</t>
    </rPh>
    <phoneticPr fontId="1"/>
  </si>
  <si>
    <r>
      <rPr>
        <sz val="10"/>
        <rFont val="UD デジタル 教科書体 N-B"/>
        <family val="1"/>
        <charset val="128"/>
      </rPr>
      <t>(NEW)</t>
    </r>
    <r>
      <rPr>
        <sz val="10"/>
        <rFont val="ＭＳ Ｐゴシック"/>
        <family val="3"/>
        <charset val="128"/>
        <scheme val="minor"/>
      </rPr>
      <t>季節の小窓づくり</t>
    </r>
    <rPh sb="5" eb="7">
      <t>キセツ</t>
    </rPh>
    <rPh sb="8" eb="10">
      <t>コマド</t>
    </rPh>
    <phoneticPr fontId="1"/>
  </si>
  <si>
    <r>
      <rPr>
        <sz val="10"/>
        <rFont val="UD デジタル 教科書体 N-B"/>
        <family val="1"/>
        <charset val="128"/>
      </rPr>
      <t>(NEW)</t>
    </r>
    <r>
      <rPr>
        <sz val="10"/>
        <rFont val="ＭＳ Ｐゴシック"/>
        <family val="3"/>
        <charset val="128"/>
        <scheme val="minor"/>
      </rPr>
      <t>ワックスボール</t>
    </r>
    <phoneticPr fontId="1"/>
  </si>
  <si>
    <r>
      <rPr>
        <sz val="10"/>
        <rFont val="UD デジタル 教科書体 N-B"/>
        <family val="1"/>
        <charset val="128"/>
      </rPr>
      <t>(NEW)</t>
    </r>
    <r>
      <rPr>
        <sz val="10"/>
        <rFont val="ＭＳ Ｐゴシック"/>
        <family val="3"/>
        <charset val="128"/>
        <scheme val="minor"/>
      </rPr>
      <t>紙すき体験</t>
    </r>
    <rPh sb="5" eb="6">
      <t>カミ</t>
    </rPh>
    <rPh sb="8" eb="10">
      <t>タイケン</t>
    </rPh>
    <phoneticPr fontId="1"/>
  </si>
  <si>
    <t>黒の色紙、ラミネートフィルム、ポスカ</t>
    <rPh sb="0" eb="1">
      <t>クロ</t>
    </rPh>
    <rPh sb="2" eb="4">
      <t>イロガミ</t>
    </rPh>
    <phoneticPr fontId="1"/>
  </si>
  <si>
    <t>紙すきセット</t>
    <rPh sb="0" eb="1">
      <t>カミ</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</si>
  <si>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</si>
  <si>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まいぎり</t>
    </r>
    <r>
      <rPr>
        <sz val="10"/>
        <rFont val="ＭＳ Ｐゴシック"/>
        <family val="3"/>
        <charset val="128"/>
        <scheme val="minor"/>
      </rPr>
      <t>式原始火起こし体験
（</t>
    </r>
    <r>
      <rPr>
        <b/>
        <sz val="10"/>
        <color rgb="FFFF0000"/>
        <rFont val="ＭＳ Ｐゴシック"/>
        <family val="3"/>
        <charset val="128"/>
        <scheme val="minor"/>
      </rPr>
      <t>未加工</t>
    </r>
    <r>
      <rPr>
        <sz val="10"/>
        <rFont val="ＭＳ Ｐゴシック"/>
        <family val="3"/>
        <charset val="128"/>
        <scheme val="minor"/>
      </rPr>
      <t>板使用）</t>
    </r>
    <rPh sb="4" eb="5">
      <t>シキ</t>
    </rPh>
    <rPh sb="7" eb="8">
      <t>ヒ</t>
    </rPh>
    <rPh sb="8" eb="9">
      <t>オ</t>
    </rPh>
    <rPh sb="11" eb="13">
      <t>タイケン</t>
    </rPh>
    <rPh sb="15" eb="18">
      <t>ミカコウ</t>
    </rPh>
    <rPh sb="18" eb="19">
      <t>イタ</t>
    </rPh>
    <rPh sb="19" eb="21">
      <t>シヨウ</t>
    </rPh>
    <phoneticPr fontId="1"/>
  </si>
  <si>
    <r>
      <rPr>
        <b/>
        <sz val="10"/>
        <rFont val="ＭＳ Ｐゴシック"/>
        <family val="3"/>
        <charset val="128"/>
        <scheme val="minor"/>
      </rPr>
      <t>ひもぎり</t>
    </r>
    <r>
      <rPr>
        <sz val="10"/>
        <rFont val="ＭＳ Ｐゴシック"/>
        <family val="3"/>
        <charset val="128"/>
        <scheme val="minor"/>
      </rPr>
      <t>式原始火起こし体験
（</t>
    </r>
    <r>
      <rPr>
        <b/>
        <sz val="10"/>
        <color rgb="FFFF0000"/>
        <rFont val="ＭＳ Ｐゴシック"/>
        <family val="3"/>
        <charset val="128"/>
        <scheme val="minor"/>
      </rPr>
      <t>加工済み</t>
    </r>
    <r>
      <rPr>
        <sz val="10"/>
        <rFont val="ＭＳ Ｐゴシック"/>
        <family val="3"/>
        <charset val="128"/>
        <scheme val="minor"/>
      </rPr>
      <t>板使用）</t>
    </r>
    <rPh sb="4" eb="5">
      <t>シキ</t>
    </rPh>
    <rPh sb="5" eb="9">
      <t>ゲンシヒオ</t>
    </rPh>
    <rPh sb="11" eb="13">
      <t>タイケン</t>
    </rPh>
    <rPh sb="15" eb="18">
      <t>カコウズ</t>
    </rPh>
    <rPh sb="19" eb="20">
      <t>イタ</t>
    </rPh>
    <rPh sb="20" eb="22">
      <t>シヨウ</t>
    </rPh>
    <phoneticPr fontId="1"/>
  </si>
  <si>
    <r>
      <rPr>
        <b/>
        <sz val="10"/>
        <rFont val="ＭＳ Ｐゴシック"/>
        <family val="3"/>
        <charset val="128"/>
        <scheme val="minor"/>
      </rPr>
      <t>ひもぎり</t>
    </r>
    <r>
      <rPr>
        <sz val="10"/>
        <rFont val="ＭＳ Ｐゴシック"/>
        <family val="3"/>
        <charset val="128"/>
        <scheme val="minor"/>
      </rPr>
      <t>原始火起こし体験
（</t>
    </r>
    <r>
      <rPr>
        <b/>
        <sz val="10"/>
        <color rgb="FFFF0000"/>
        <rFont val="ＭＳ Ｐゴシック"/>
        <family val="3"/>
        <charset val="128"/>
        <scheme val="minor"/>
      </rPr>
      <t>未加工</t>
    </r>
    <r>
      <rPr>
        <sz val="10"/>
        <rFont val="ＭＳ Ｐゴシック"/>
        <family val="3"/>
        <charset val="128"/>
        <scheme val="minor"/>
      </rPr>
      <t>板使用）</t>
    </r>
    <rPh sb="4" eb="8">
      <t>ゲンシヒオ</t>
    </rPh>
    <rPh sb="10" eb="12">
      <t>タイケン</t>
    </rPh>
    <rPh sb="14" eb="17">
      <t>ミカコウ</t>
    </rPh>
    <rPh sb="17" eb="18">
      <t>イタ</t>
    </rPh>
    <rPh sb="18" eb="20">
      <t>シヨウ</t>
    </rPh>
    <phoneticPr fontId="1"/>
  </si>
  <si>
    <t>「まいぎり式」の火おこし体験になります。1セット(2～6人）の金額です。
加工板、麻ひも、麻布、ランプ油</t>
    <rPh sb="5" eb="6">
      <t>シキ</t>
    </rPh>
    <rPh sb="8" eb="9">
      <t>ヒ</t>
    </rPh>
    <rPh sb="12" eb="14">
      <t>タイケン</t>
    </rPh>
    <rPh sb="28" eb="29">
      <t>ニン</t>
    </rPh>
    <rPh sb="31" eb="33">
      <t>キンガク</t>
    </rPh>
    <rPh sb="37" eb="40">
      <t>カコウイタ</t>
    </rPh>
    <rPh sb="41" eb="42">
      <t>アサ</t>
    </rPh>
    <rPh sb="45" eb="46">
      <t>アサ</t>
    </rPh>
    <rPh sb="46" eb="47">
      <t>ヌノ</t>
    </rPh>
    <rPh sb="51" eb="52">
      <t>アブラ</t>
    </rPh>
    <phoneticPr fontId="1"/>
  </si>
  <si>
    <t>「ひもぎり式」の火おこし体験になります。1セット(3～6人）の金額です。
加工板、麻ひも、麻布、ランプ油</t>
    <rPh sb="5" eb="6">
      <t>シキ</t>
    </rPh>
    <rPh sb="37" eb="40">
      <t>カコウイタ</t>
    </rPh>
    <rPh sb="41" eb="42">
      <t>アサ</t>
    </rPh>
    <rPh sb="45" eb="46">
      <t>アサ</t>
    </rPh>
    <rPh sb="46" eb="47">
      <t>ヌノ</t>
    </rPh>
    <rPh sb="51" eb="52">
      <t>アブラ</t>
    </rPh>
    <phoneticPr fontId="1"/>
  </si>
  <si>
    <t>未加工の板を使用する場合の金額です。（のこぎりで板を加工するところから始まります）</t>
    <rPh sb="0" eb="3">
      <t>ミカコウ</t>
    </rPh>
    <rPh sb="4" eb="5">
      <t>イタ</t>
    </rPh>
    <rPh sb="6" eb="8">
      <t>シヨウ</t>
    </rPh>
    <rPh sb="10" eb="12">
      <t>バアイ</t>
    </rPh>
    <rPh sb="13" eb="15">
      <t>キンガク</t>
    </rPh>
    <rPh sb="24" eb="25">
      <t>イタ</t>
    </rPh>
    <rPh sb="26" eb="28">
      <t>カコウ</t>
    </rPh>
    <rPh sb="35" eb="36">
      <t>ハジ</t>
    </rPh>
    <phoneticPr fontId="1"/>
  </si>
  <si>
    <t>牡蠣キャンドルづくり</t>
    <rPh sb="0" eb="2">
      <t>カキ</t>
    </rPh>
    <phoneticPr fontId="1"/>
  </si>
  <si>
    <t>バッグタグづくり</t>
    <phoneticPr fontId="1"/>
  </si>
  <si>
    <t>七宝焼き</t>
    <phoneticPr fontId="1"/>
  </si>
  <si>
    <t>牡蠣・輪切り材</t>
    <rPh sb="0" eb="2">
      <t>カキ</t>
    </rPh>
    <rPh sb="3" eb="5">
      <t>ワギ</t>
    </rPh>
    <rPh sb="6" eb="7">
      <t>ザイ</t>
    </rPh>
    <phoneticPr fontId="1"/>
  </si>
  <si>
    <t>空き缶・はりがね</t>
    <rPh sb="0" eb="1">
      <t>ア</t>
    </rPh>
    <rPh sb="2" eb="3">
      <t>カン</t>
    </rPh>
    <phoneticPr fontId="1"/>
  </si>
  <si>
    <t>パラフィン、水風船、ティーキャンドル</t>
    <rPh sb="6" eb="7">
      <t>ミズ</t>
    </rPh>
    <rPh sb="7" eb="9">
      <t>フウセン</t>
    </rPh>
    <phoneticPr fontId="1"/>
  </si>
  <si>
    <t>未加工の板を使用する場合の金額です。
（のこぎりで板を加工するところから始まります）</t>
    <rPh sb="0" eb="3">
      <t>ミカコウ</t>
    </rPh>
    <rPh sb="4" eb="5">
      <t>イタ</t>
    </rPh>
    <rPh sb="6" eb="8">
      <t>シヨウ</t>
    </rPh>
    <rPh sb="10" eb="12">
      <t>バアイ</t>
    </rPh>
    <rPh sb="13" eb="15">
      <t>キンガク</t>
    </rPh>
    <rPh sb="25" eb="26">
      <t>イタ</t>
    </rPh>
    <rPh sb="27" eb="29">
      <t>カコウ</t>
    </rPh>
    <rPh sb="36" eb="37">
      <t>ハジ</t>
    </rPh>
    <phoneticPr fontId="1"/>
  </si>
  <si>
    <t>　（令和６年４月18日以降）</t>
    <rPh sb="2" eb="4">
      <t>レイワ</t>
    </rPh>
    <rPh sb="5" eb="6">
      <t>ネン</t>
    </rPh>
    <phoneticPr fontId="1"/>
  </si>
  <si>
    <t>晴天時　合計</t>
    <rPh sb="0" eb="2">
      <t>セイテン</t>
    </rPh>
    <rPh sb="2" eb="3">
      <t>ジ</t>
    </rPh>
    <rPh sb="4" eb="6">
      <t>ゴウケイ</t>
    </rPh>
    <phoneticPr fontId="1"/>
  </si>
  <si>
    <t>荒天時　合計</t>
    <rPh sb="0" eb="2">
      <t>コウテン</t>
    </rPh>
    <rPh sb="2" eb="3">
      <t>ジ</t>
    </rPh>
    <rPh sb="4" eb="6">
      <t>ゴウケイ</t>
    </rPh>
    <phoneticPr fontId="1"/>
  </si>
  <si>
    <t>室内キャンプファイヤー</t>
    <rPh sb="0" eb="2">
      <t>シツナイ</t>
    </rPh>
    <phoneticPr fontId="1"/>
  </si>
  <si>
    <t>屋外キャンプファイヤー</t>
    <rPh sb="0" eb="2">
      <t>オクガイ</t>
    </rPh>
    <phoneticPr fontId="1"/>
  </si>
  <si>
    <t>晴天時</t>
    <rPh sb="0" eb="3">
      <t>セイテンジ</t>
    </rPh>
    <phoneticPr fontId="1"/>
  </si>
  <si>
    <t>荒天時</t>
    <rPh sb="0" eb="3">
      <t>コウテンジ</t>
    </rPh>
    <phoneticPr fontId="1"/>
  </si>
  <si>
    <t>野外炊事代(晴天時）</t>
    <rPh sb="0" eb="4">
      <t>ヤガイスイジ</t>
    </rPh>
    <rPh sb="4" eb="5">
      <t>ダイ</t>
    </rPh>
    <rPh sb="6" eb="9">
      <t>セイテンジ</t>
    </rPh>
    <phoneticPr fontId="1"/>
  </si>
  <si>
    <t>野外炊事代(荒天時）</t>
    <rPh sb="0" eb="4">
      <t>ヤガイスイジ</t>
    </rPh>
    <rPh sb="4" eb="5">
      <t>ダイ</t>
    </rPh>
    <rPh sb="6" eb="9">
      <t>コウテンジ</t>
    </rPh>
    <phoneticPr fontId="1"/>
  </si>
  <si>
    <t>使用責任者</t>
    <rPh sb="0" eb="5">
      <t>シヨウセキニンシャ</t>
    </rPh>
    <phoneticPr fontId="1"/>
  </si>
  <si>
    <t>使用目的</t>
    <rPh sb="0" eb="4">
      <t>シヨウモクテキ</t>
    </rPh>
    <phoneticPr fontId="1"/>
  </si>
  <si>
    <t>使用日時</t>
    <rPh sb="0" eb="4">
      <t>シヨウニチジ</t>
    </rPh>
    <phoneticPr fontId="1"/>
  </si>
  <si>
    <t>使用人員</t>
    <rPh sb="0" eb="4">
      <t>シヨウジンイン</t>
    </rPh>
    <phoneticPr fontId="1"/>
  </si>
  <si>
    <t>免除申請</t>
    <rPh sb="0" eb="4">
      <t>メンジョシンセイ</t>
    </rPh>
    <phoneticPr fontId="1"/>
  </si>
  <si>
    <t>電話番号</t>
    <rPh sb="0" eb="4">
      <t>デンワバンゴウ</t>
    </rPh>
    <phoneticPr fontId="1"/>
  </si>
  <si>
    <t>使用人数</t>
    <rPh sb="0" eb="4">
      <t>シヨウニンズウ</t>
    </rPh>
    <phoneticPr fontId="1"/>
  </si>
  <si>
    <t>団体名</t>
    <rPh sb="0" eb="3">
      <t>ダンタイメイ</t>
    </rPh>
    <phoneticPr fontId="1"/>
  </si>
  <si>
    <t>使用許可</t>
    <rPh sb="0" eb="4">
      <t>シヨウキョカ</t>
    </rPh>
    <phoneticPr fontId="1"/>
  </si>
  <si>
    <t>使用料免除</t>
    <rPh sb="0" eb="5">
      <t>シヨウリョウメンジョ</t>
    </rPh>
    <phoneticPr fontId="1"/>
  </si>
  <si>
    <t>申請書</t>
    <rPh sb="0" eb="3">
      <t>シンセイショ</t>
    </rPh>
    <phoneticPr fontId="1"/>
  </si>
  <si>
    <t>別記様式第一号（第5条、第7条関係）</t>
    <rPh sb="0" eb="2">
      <t>ベッキ</t>
    </rPh>
    <rPh sb="2" eb="4">
      <t>ヨウシキ</t>
    </rPh>
    <rPh sb="4" eb="7">
      <t>ダイイチゴウ</t>
    </rPh>
    <rPh sb="8" eb="9">
      <t>ダイ</t>
    </rPh>
    <rPh sb="10" eb="11">
      <t>ジョウ</t>
    </rPh>
    <rPh sb="12" eb="13">
      <t>ダイ</t>
    </rPh>
    <rPh sb="14" eb="15">
      <t>ジョウ</t>
    </rPh>
    <rPh sb="15" eb="17">
      <t>カンケイ</t>
    </rPh>
    <phoneticPr fontId="1"/>
  </si>
  <si>
    <t>氏　名</t>
    <rPh sb="0" eb="1">
      <t>シ</t>
    </rPh>
    <rPh sb="2" eb="3">
      <t>ナ</t>
    </rPh>
    <phoneticPr fontId="1"/>
  </si>
  <si>
    <t>住　所</t>
    <rPh sb="0" eb="1">
      <t>ジュウ</t>
    </rPh>
    <rPh sb="2" eb="3">
      <t>ショ</t>
    </rPh>
    <phoneticPr fontId="1"/>
  </si>
  <si>
    <t>特別の設備をし、施設に変更を加え、又は備え付け以外の器具を持ち込み使用とするときは、備考欄に内容を記入し、関係書類等を添付すること</t>
    <rPh sb="0" eb="2">
      <t>トクベツ</t>
    </rPh>
    <rPh sb="3" eb="5">
      <t>セツビ</t>
    </rPh>
    <rPh sb="8" eb="10">
      <t>シセツ</t>
    </rPh>
    <rPh sb="11" eb="13">
      <t>ヘンコウ</t>
    </rPh>
    <rPh sb="14" eb="15">
      <t>クワ</t>
    </rPh>
    <rPh sb="17" eb="18">
      <t>マタ</t>
    </rPh>
    <rPh sb="19" eb="20">
      <t>ソナ</t>
    </rPh>
    <rPh sb="21" eb="22">
      <t>ツ</t>
    </rPh>
    <rPh sb="23" eb="25">
      <t>イガイ</t>
    </rPh>
    <rPh sb="26" eb="28">
      <t>キグ</t>
    </rPh>
    <rPh sb="29" eb="30">
      <t>モ</t>
    </rPh>
    <rPh sb="31" eb="32">
      <t>コ</t>
    </rPh>
    <rPh sb="33" eb="35">
      <t>シヨウ</t>
    </rPh>
    <rPh sb="42" eb="45">
      <t>ビコウラン</t>
    </rPh>
    <rPh sb="46" eb="48">
      <t>ナイヨウ</t>
    </rPh>
    <rPh sb="49" eb="51">
      <t>キニュウ</t>
    </rPh>
    <rPh sb="53" eb="57">
      <t>カンケイショルイ</t>
    </rPh>
    <rPh sb="57" eb="58">
      <t>ナド</t>
    </rPh>
    <rPh sb="59" eb="61">
      <t>テンプ</t>
    </rPh>
    <phoneticPr fontId="1"/>
  </si>
  <si>
    <t>から</t>
    <phoneticPr fontId="1"/>
  </si>
  <si>
    <t>まで</t>
    <phoneticPr fontId="1"/>
  </si>
  <si>
    <t>利用開始</t>
    <rPh sb="2" eb="4">
      <t>カイシ</t>
    </rPh>
    <phoneticPr fontId="1"/>
  </si>
  <si>
    <t>利用終了</t>
    <rPh sb="2" eb="4">
      <t>シュウリョウ</t>
    </rPh>
    <phoneticPr fontId="1"/>
  </si>
  <si>
    <t>雨天時のみ利用</t>
    <rPh sb="0" eb="3">
      <t>ウテンジ</t>
    </rPh>
    <rPh sb="5" eb="7">
      <t>リヨウ</t>
    </rPh>
    <phoneticPr fontId="1"/>
  </si>
  <si>
    <t>通常の活動で利用</t>
    <rPh sb="0" eb="2">
      <t>ツウジョウ</t>
    </rPh>
    <rPh sb="3" eb="5">
      <t>カツドウ</t>
    </rPh>
    <rPh sb="6" eb="8">
      <t>リヨウ</t>
    </rPh>
    <phoneticPr fontId="1"/>
  </si>
  <si>
    <t>厚岸町温水プール</t>
    <phoneticPr fontId="1"/>
  </si>
  <si>
    <t>厚岸町B＆G海洋センター</t>
    <rPh sb="0" eb="3">
      <t>アッケシチョウ</t>
    </rPh>
    <rPh sb="6" eb="8">
      <t>カイヨウ</t>
    </rPh>
    <phoneticPr fontId="1"/>
  </si>
  <si>
    <t>厚岸町教育委員会教育長　様</t>
    <rPh sb="0" eb="3">
      <t>アッケシチョウ</t>
    </rPh>
    <rPh sb="3" eb="5">
      <t>キョウイク</t>
    </rPh>
    <rPh sb="5" eb="8">
      <t>イインカイ</t>
    </rPh>
    <rPh sb="8" eb="11">
      <t>キョウイクチョウ</t>
    </rPh>
    <rPh sb="12" eb="13">
      <t>サマ</t>
    </rPh>
    <phoneticPr fontId="1"/>
  </si>
  <si>
    <t>使用日時
（体育施設）</t>
    <rPh sb="0" eb="4">
      <t>シヨウニチジ</t>
    </rPh>
    <rPh sb="6" eb="10">
      <t>タイイクシセツ</t>
    </rPh>
    <phoneticPr fontId="1"/>
  </si>
  <si>
    <t>種　目</t>
    <rPh sb="0" eb="1">
      <t>シュ</t>
    </rPh>
    <rPh sb="2" eb="3">
      <t>メ</t>
    </rPh>
    <phoneticPr fontId="1"/>
  </si>
  <si>
    <t>使用時間</t>
    <rPh sb="0" eb="4">
      <t>シヨウジカン</t>
    </rPh>
    <phoneticPr fontId="1"/>
  </si>
  <si>
    <t>使用日時
（艇庫）</t>
    <rPh sb="0" eb="4">
      <t>シヨウニチジ</t>
    </rPh>
    <rPh sb="6" eb="8">
      <t>テイコ</t>
    </rPh>
    <phoneticPr fontId="1"/>
  </si>
  <si>
    <t>備　考</t>
    <rPh sb="0" eb="1">
      <t>ビ</t>
    </rPh>
    <rPh sb="2" eb="3">
      <t>コウ</t>
    </rPh>
    <phoneticPr fontId="1"/>
  </si>
  <si>
    <t>摘　要</t>
    <rPh sb="0" eb="1">
      <t>テキ</t>
    </rPh>
    <rPh sb="2" eb="3">
      <t>ヨウ</t>
    </rPh>
    <phoneticPr fontId="1"/>
  </si>
  <si>
    <t>　厚岸町B＆G海洋センターを、次のとおり使用したいので申請します。</t>
    <rPh sb="1" eb="4">
      <t>アッケシチョウ</t>
    </rPh>
    <rPh sb="7" eb="9">
      <t>カイヨウ</t>
    </rPh>
    <rPh sb="15" eb="16">
      <t>ツギ</t>
    </rPh>
    <rPh sb="20" eb="22">
      <t>シヨウ</t>
    </rPh>
    <rPh sb="27" eb="29">
      <t>シンセイ</t>
    </rPh>
    <phoneticPr fontId="1"/>
  </si>
  <si>
    <t>使用時間</t>
    <rPh sb="0" eb="2">
      <t>シヨウ</t>
    </rPh>
    <rPh sb="2" eb="4">
      <t>ジカン</t>
    </rPh>
    <phoneticPr fontId="1"/>
  </si>
  <si>
    <t>種 目</t>
    <rPh sb="0" eb="1">
      <t>シュ</t>
    </rPh>
    <rPh sb="2" eb="3">
      <t>メ</t>
    </rPh>
    <phoneticPr fontId="1"/>
  </si>
  <si>
    <t>厚岸町農業農村活性化施設</t>
    <rPh sb="0" eb="3">
      <t>アッケシチョウ</t>
    </rPh>
    <rPh sb="3" eb="7">
      <t>ノウギョウノウソン</t>
    </rPh>
    <rPh sb="7" eb="10">
      <t>カッセイカ</t>
    </rPh>
    <rPh sb="10" eb="12">
      <t>シセツ</t>
    </rPh>
    <phoneticPr fontId="1"/>
  </si>
  <si>
    <t>厚岸町　様</t>
    <rPh sb="0" eb="3">
      <t>アッケシチョウ</t>
    </rPh>
    <rPh sb="4" eb="5">
      <t>サマ</t>
    </rPh>
    <phoneticPr fontId="1"/>
  </si>
  <si>
    <t>　厚岸町農業農村活性化施設を、次のとおり使用したいので申請します。</t>
    <rPh sb="1" eb="4">
      <t>アッケシチョウ</t>
    </rPh>
    <rPh sb="4" eb="6">
      <t>ノウギョウ</t>
    </rPh>
    <rPh sb="6" eb="8">
      <t>ノウソン</t>
    </rPh>
    <rPh sb="8" eb="13">
      <t>カッセイカシセツ</t>
    </rPh>
    <rPh sb="15" eb="16">
      <t>ツギ</t>
    </rPh>
    <rPh sb="20" eb="22">
      <t>シヨウ</t>
    </rPh>
    <rPh sb="27" eb="29">
      <t>シンセイ</t>
    </rPh>
    <phoneticPr fontId="1"/>
  </si>
  <si>
    <t>使用施設名</t>
    <rPh sb="0" eb="2">
      <t>シヨウ</t>
    </rPh>
    <rPh sb="2" eb="4">
      <t>シセツ</t>
    </rPh>
    <rPh sb="4" eb="5">
      <t>メイ</t>
    </rPh>
    <phoneticPr fontId="1"/>
  </si>
  <si>
    <t>☑厚岸町尾幌酪農ふれあい広場　　□厚岸町上尾幌ふれあい体験農園</t>
    <rPh sb="1" eb="4">
      <t>アッケシチョウ</t>
    </rPh>
    <rPh sb="4" eb="6">
      <t>オボロ</t>
    </rPh>
    <rPh sb="6" eb="8">
      <t>ラクノウ</t>
    </rPh>
    <rPh sb="12" eb="14">
      <t>ヒロバ</t>
    </rPh>
    <rPh sb="17" eb="20">
      <t>アッケシチョウ</t>
    </rPh>
    <rPh sb="20" eb="23">
      <t>カミオボロ</t>
    </rPh>
    <rPh sb="27" eb="29">
      <t>タイケン</t>
    </rPh>
    <rPh sb="29" eb="31">
      <t>ノウエン</t>
    </rPh>
    <phoneticPr fontId="1"/>
  </si>
  <si>
    <t>使用室名</t>
    <rPh sb="0" eb="2">
      <t>シヨウ</t>
    </rPh>
    <rPh sb="2" eb="4">
      <t>シツメイ</t>
    </rPh>
    <phoneticPr fontId="1"/>
  </si>
  <si>
    <t>使用付属設備及び備品</t>
    <rPh sb="0" eb="6">
      <t>シヨウフゾクセツビ</t>
    </rPh>
    <rPh sb="6" eb="7">
      <t>オヨ</t>
    </rPh>
    <rPh sb="8" eb="10">
      <t>ビヒン</t>
    </rPh>
    <phoneticPr fontId="1"/>
  </si>
  <si>
    <t>　使用料の免除を次の理由により申請します。（□内にチェックをつける）
　□　町若しくは教育委員会が主催し、又は国と共催する事業に使用する
　□　町内の保育所、幼稚園、小中学校又は高等学校が使用する
　□　町スポーツ協会又は町スポーツ協会に加盟する団体がスポーツの振興
　　　普及を図るための行事に使用する
　□　障害者基本法（昭和45年法律第84号）に規定する障害者及びその介助を
　　　行う者が使用する
　□　町内に在住する小学生及び中学生が土曜日に使用する
　□　町スポーツ少年団が使用する。
　□　町内の小学校及び中学校のＰＴＡ活動で使用する。
　☑　道立厚岸少年自然の家の事業に使用する
　□　その他特別の事情　理由：</t>
    <rPh sb="1" eb="4">
      <t>シヨウリョウ</t>
    </rPh>
    <rPh sb="5" eb="7">
      <t>メンジョ</t>
    </rPh>
    <rPh sb="8" eb="9">
      <t>ツギ</t>
    </rPh>
    <rPh sb="10" eb="12">
      <t>リユウ</t>
    </rPh>
    <rPh sb="15" eb="17">
      <t>シンセイ</t>
    </rPh>
    <rPh sb="23" eb="24">
      <t>ナイ</t>
    </rPh>
    <rPh sb="38" eb="39">
      <t>マチ</t>
    </rPh>
    <rPh sb="39" eb="40">
      <t>モ</t>
    </rPh>
    <rPh sb="43" eb="48">
      <t>キョウイクイインカイ</t>
    </rPh>
    <rPh sb="49" eb="51">
      <t>シュサイ</t>
    </rPh>
    <rPh sb="53" eb="54">
      <t>マタ</t>
    </rPh>
    <rPh sb="55" eb="56">
      <t>クニ</t>
    </rPh>
    <rPh sb="57" eb="59">
      <t>キョウサイ</t>
    </rPh>
    <rPh sb="61" eb="63">
      <t>ジギョウ</t>
    </rPh>
    <rPh sb="64" eb="66">
      <t>シヨウ</t>
    </rPh>
    <rPh sb="72" eb="74">
      <t>チョウナイ</t>
    </rPh>
    <rPh sb="75" eb="78">
      <t>ホイクショ</t>
    </rPh>
    <rPh sb="79" eb="82">
      <t>ヨウチエン</t>
    </rPh>
    <rPh sb="83" eb="87">
      <t>ショウチュウガッコウ</t>
    </rPh>
    <rPh sb="87" eb="88">
      <t>マタ</t>
    </rPh>
    <rPh sb="89" eb="93">
      <t>コウトウガッコウ</t>
    </rPh>
    <rPh sb="94" eb="96">
      <t>シヨウ</t>
    </rPh>
    <rPh sb="102" eb="103">
      <t>マチ</t>
    </rPh>
    <rPh sb="107" eb="109">
      <t>キョウカイ</t>
    </rPh>
    <rPh sb="109" eb="110">
      <t>マタ</t>
    </rPh>
    <rPh sb="111" eb="112">
      <t>マチ</t>
    </rPh>
    <rPh sb="116" eb="118">
      <t>キョウカイ</t>
    </rPh>
    <rPh sb="119" eb="121">
      <t>カメイ</t>
    </rPh>
    <rPh sb="123" eb="125">
      <t>ダンタイ</t>
    </rPh>
    <rPh sb="140" eb="141">
      <t>ハカ</t>
    </rPh>
    <rPh sb="145" eb="147">
      <t>ギョウジ</t>
    </rPh>
    <rPh sb="148" eb="150">
      <t>シヨウ</t>
    </rPh>
    <rPh sb="156" eb="159">
      <t>ショウガイシャ</t>
    </rPh>
    <rPh sb="159" eb="162">
      <t>キホンホウ</t>
    </rPh>
    <rPh sb="163" eb="165">
      <t>ショウワ</t>
    </rPh>
    <rPh sb="167" eb="168">
      <t>ネン</t>
    </rPh>
    <rPh sb="168" eb="170">
      <t>ホウリツ</t>
    </rPh>
    <rPh sb="170" eb="171">
      <t>ダイ</t>
    </rPh>
    <rPh sb="173" eb="174">
      <t>ゴウ</t>
    </rPh>
    <rPh sb="176" eb="178">
      <t>キテイ</t>
    </rPh>
    <rPh sb="180" eb="183">
      <t>ショウガイシャ</t>
    </rPh>
    <rPh sb="183" eb="184">
      <t>オヨ</t>
    </rPh>
    <rPh sb="187" eb="189">
      <t>カイジョ</t>
    </rPh>
    <rPh sb="194" eb="195">
      <t>オコナ</t>
    </rPh>
    <rPh sb="196" eb="197">
      <t>モノ</t>
    </rPh>
    <rPh sb="198" eb="200">
      <t>シヨウ</t>
    </rPh>
    <rPh sb="206" eb="208">
      <t>チョウナイ</t>
    </rPh>
    <rPh sb="209" eb="211">
      <t>ザイジュウ</t>
    </rPh>
    <rPh sb="213" eb="216">
      <t>ショウガクセイ</t>
    </rPh>
    <rPh sb="216" eb="217">
      <t>オヨ</t>
    </rPh>
    <rPh sb="218" eb="221">
      <t>チュウガクセイ</t>
    </rPh>
    <rPh sb="222" eb="225">
      <t>ドヨウビ</t>
    </rPh>
    <rPh sb="226" eb="228">
      <t>シヨウ</t>
    </rPh>
    <rPh sb="234" eb="235">
      <t>マチ</t>
    </rPh>
    <rPh sb="239" eb="242">
      <t>ショウネンダン</t>
    </rPh>
    <rPh sb="243" eb="245">
      <t>シヨウ</t>
    </rPh>
    <rPh sb="252" eb="254">
      <t>チョウナイ</t>
    </rPh>
    <rPh sb="255" eb="258">
      <t>ショウガッコウ</t>
    </rPh>
    <rPh sb="258" eb="259">
      <t>オヨ</t>
    </rPh>
    <rPh sb="260" eb="263">
      <t>チュウガッコウ</t>
    </rPh>
    <rPh sb="267" eb="269">
      <t>カツドウ</t>
    </rPh>
    <rPh sb="270" eb="272">
      <t>シヨウ</t>
    </rPh>
    <rPh sb="279" eb="281">
      <t>ドウリツ</t>
    </rPh>
    <rPh sb="281" eb="283">
      <t>アッケシ</t>
    </rPh>
    <rPh sb="283" eb="285">
      <t>ショウネン</t>
    </rPh>
    <rPh sb="285" eb="287">
      <t>シゼン</t>
    </rPh>
    <rPh sb="288" eb="289">
      <t>イエ</t>
    </rPh>
    <rPh sb="290" eb="292">
      <t>ジギョウ</t>
    </rPh>
    <rPh sb="293" eb="295">
      <t>シヨウ</t>
    </rPh>
    <rPh sb="303" eb="304">
      <t>タ</t>
    </rPh>
    <rPh sb="304" eb="306">
      <t>トクベツ</t>
    </rPh>
    <rPh sb="307" eb="309">
      <t>ジジョウ</t>
    </rPh>
    <rPh sb="310" eb="312">
      <t>リユウ</t>
    </rPh>
    <phoneticPr fontId="1"/>
  </si>
  <si>
    <t>使用料免除申請</t>
    <rPh sb="0" eb="3">
      <t>シヨウリョウ</t>
    </rPh>
    <rPh sb="3" eb="7">
      <t>メンジョシンセイ</t>
    </rPh>
    <phoneticPr fontId="1"/>
  </si>
  <si>
    <t>　使用料の免除を次の理由により申請します。（□内にチェックをつける）
　□　町若しくは町の委員会が主催し、又は国と共催する事業に使用する。
　□　町内の幼稚園、小中学校又は高等学校が使用する
　□　公共団体又はその他町長が別に定める公共的団体が使用する
　□　その他特別の事情　理由：</t>
    <rPh sb="1" eb="4">
      <t>シヨウリョウ</t>
    </rPh>
    <rPh sb="5" eb="7">
      <t>メンジョ</t>
    </rPh>
    <rPh sb="8" eb="9">
      <t>ツギ</t>
    </rPh>
    <rPh sb="10" eb="12">
      <t>リユウ</t>
    </rPh>
    <rPh sb="15" eb="17">
      <t>シンセイ</t>
    </rPh>
    <rPh sb="23" eb="24">
      <t>ナイ</t>
    </rPh>
    <rPh sb="39" eb="40">
      <t>マチ</t>
    </rPh>
    <rPh sb="40" eb="41">
      <t>モ</t>
    </rPh>
    <rPh sb="44" eb="45">
      <t>マチ</t>
    </rPh>
    <rPh sb="46" eb="49">
      <t>イインカイ</t>
    </rPh>
    <rPh sb="50" eb="52">
      <t>シュサイ</t>
    </rPh>
    <rPh sb="54" eb="55">
      <t>マタ</t>
    </rPh>
    <rPh sb="56" eb="57">
      <t>クニ</t>
    </rPh>
    <rPh sb="58" eb="60">
      <t>キョウサイ</t>
    </rPh>
    <rPh sb="62" eb="64">
      <t>ジギョウ</t>
    </rPh>
    <rPh sb="65" eb="67">
      <t>シヨウ</t>
    </rPh>
    <rPh sb="74" eb="76">
      <t>チョウナイ</t>
    </rPh>
    <rPh sb="77" eb="80">
      <t>ヨウチエン</t>
    </rPh>
    <rPh sb="81" eb="85">
      <t>ショウチュウガッコウ</t>
    </rPh>
    <rPh sb="85" eb="86">
      <t>マタ</t>
    </rPh>
    <rPh sb="87" eb="91">
      <t>コウトウガッコウ</t>
    </rPh>
    <rPh sb="92" eb="94">
      <t>シヨウ</t>
    </rPh>
    <rPh sb="100" eb="104">
      <t>コウキョウダンタイ</t>
    </rPh>
    <rPh sb="104" eb="105">
      <t>マタ</t>
    </rPh>
    <rPh sb="108" eb="109">
      <t>タ</t>
    </rPh>
    <rPh sb="109" eb="111">
      <t>チョウチョウ</t>
    </rPh>
    <rPh sb="112" eb="113">
      <t>ベツ</t>
    </rPh>
    <rPh sb="114" eb="115">
      <t>サダ</t>
    </rPh>
    <rPh sb="117" eb="120">
      <t>コウキョウテキ</t>
    </rPh>
    <rPh sb="120" eb="122">
      <t>ダンタイ</t>
    </rPh>
    <rPh sb="123" eb="125">
      <t>シヨウ</t>
    </rPh>
    <rPh sb="133" eb="134">
      <t>タ</t>
    </rPh>
    <rPh sb="134" eb="136">
      <t>トクベツ</t>
    </rPh>
    <rPh sb="137" eb="139">
      <t>ジジョウ</t>
    </rPh>
    <rPh sb="140" eb="142">
      <t>リユウ</t>
    </rPh>
    <phoneticPr fontId="1"/>
  </si>
  <si>
    <t>尾幌酪農ふれあい館</t>
    <rPh sb="0" eb="4">
      <t>オボロラクノウ</t>
    </rPh>
    <rPh sb="8" eb="9">
      <t>ヤカタ</t>
    </rPh>
    <phoneticPr fontId="1"/>
  </si>
  <si>
    <t>使用室名②</t>
    <rPh sb="0" eb="2">
      <t>シヨウ</t>
    </rPh>
    <rPh sb="2" eb="4">
      <t>シツメイ</t>
    </rPh>
    <phoneticPr fontId="1"/>
  </si>
  <si>
    <t>使用室名①</t>
    <rPh sb="0" eb="2">
      <t>シヨウ</t>
    </rPh>
    <rPh sb="2" eb="4">
      <t>シツメイ</t>
    </rPh>
    <phoneticPr fontId="1"/>
  </si>
  <si>
    <t>1.スモークマシーン</t>
    <phoneticPr fontId="1"/>
  </si>
  <si>
    <t>2.フードカッター</t>
    <phoneticPr fontId="1"/>
  </si>
  <si>
    <t>3.ミートチョッパー</t>
    <phoneticPr fontId="1"/>
  </si>
  <si>
    <t>4.ソフトクリームフリーザー</t>
    <phoneticPr fontId="1"/>
  </si>
  <si>
    <t>5.スタッファ</t>
    <phoneticPr fontId="1"/>
  </si>
  <si>
    <t>6.チーズバット</t>
    <phoneticPr fontId="1"/>
  </si>
  <si>
    <t>7.加湿冷蔵庫</t>
    <rPh sb="2" eb="4">
      <t>カシツ</t>
    </rPh>
    <rPh sb="4" eb="7">
      <t>レイゾウコ</t>
    </rPh>
    <phoneticPr fontId="1"/>
  </si>
  <si>
    <t>8.アイスクリームフリーザー</t>
    <phoneticPr fontId="1"/>
  </si>
  <si>
    <t>9.真空包装機</t>
    <rPh sb="2" eb="4">
      <t>シンクウ</t>
    </rPh>
    <rPh sb="4" eb="7">
      <t>ホウソウキ</t>
    </rPh>
    <phoneticPr fontId="1"/>
  </si>
  <si>
    <t>↓選択してください</t>
    <rPh sb="1" eb="3">
      <t>センタク</t>
    </rPh>
    <phoneticPr fontId="1"/>
  </si>
  <si>
    <t>別記様式第1号（第3条、4条関係）</t>
    <rPh sb="0" eb="2">
      <t>ベッキ</t>
    </rPh>
    <rPh sb="2" eb="4">
      <t>ヨウシキ</t>
    </rPh>
    <rPh sb="4" eb="5">
      <t>ダイ</t>
    </rPh>
    <rPh sb="6" eb="7">
      <t>ゴウ</t>
    </rPh>
    <rPh sb="8" eb="9">
      <t>ダイ</t>
    </rPh>
    <rPh sb="10" eb="11">
      <t>ジョウ</t>
    </rPh>
    <rPh sb="13" eb="14">
      <t>ジョウ</t>
    </rPh>
    <rPh sb="14" eb="16">
      <t>カンケイ</t>
    </rPh>
    <phoneticPr fontId="1"/>
  </si>
  <si>
    <t>厚　岸　町　長　様</t>
    <rPh sb="0" eb="1">
      <t>アツシ</t>
    </rPh>
    <rPh sb="2" eb="3">
      <t>キシ</t>
    </rPh>
    <rPh sb="4" eb="5">
      <t>マチ</t>
    </rPh>
    <rPh sb="6" eb="7">
      <t>チョウ</t>
    </rPh>
    <rPh sb="8" eb="9">
      <t>サマ</t>
    </rPh>
    <phoneticPr fontId="1"/>
  </si>
  <si>
    <t>別記様式第1号（第3条関係）</t>
    <rPh sb="0" eb="2">
      <t>ベッキ</t>
    </rPh>
    <rPh sb="2" eb="4">
      <t>ヨウシキ</t>
    </rPh>
    <rPh sb="4" eb="5">
      <t>ダイ</t>
    </rPh>
    <rPh sb="6" eb="7">
      <t>ゴウ</t>
    </rPh>
    <rPh sb="8" eb="9">
      <t>ダイ</t>
    </rPh>
    <rPh sb="10" eb="11">
      <t>ジョウ</t>
    </rPh>
    <rPh sb="11" eb="13">
      <t>カンケイ</t>
    </rPh>
    <phoneticPr fontId="1"/>
  </si>
  <si>
    <t>厚岸町緑のふるさと公園</t>
    <rPh sb="0" eb="3">
      <t>アッケシチョウ</t>
    </rPh>
    <rPh sb="3" eb="4">
      <t>ミドリ</t>
    </rPh>
    <rPh sb="9" eb="11">
      <t>コウエン</t>
    </rPh>
    <phoneticPr fontId="1"/>
  </si>
  <si>
    <t>森林センター</t>
    <rPh sb="0" eb="2">
      <t>シンリン</t>
    </rPh>
    <phoneticPr fontId="1"/>
  </si>
  <si>
    <t>貸自転車</t>
    <rPh sb="0" eb="4">
      <t>カシジテンシャ</t>
    </rPh>
    <phoneticPr fontId="1"/>
  </si>
  <si>
    <t>　私は、厚岸町緑のふるさと公園の森林センターを下記のとおり使用したいので、申請します。</t>
    <rPh sb="1" eb="2">
      <t>ワタシ</t>
    </rPh>
    <rPh sb="4" eb="7">
      <t>アッケシチョウ</t>
    </rPh>
    <rPh sb="7" eb="8">
      <t>ミドリ</t>
    </rPh>
    <rPh sb="13" eb="15">
      <t>コウエン</t>
    </rPh>
    <rPh sb="16" eb="18">
      <t>シンリン</t>
    </rPh>
    <rPh sb="23" eb="25">
      <t>カキ</t>
    </rPh>
    <rPh sb="29" eb="31">
      <t>シヨウ</t>
    </rPh>
    <rPh sb="37" eb="39">
      <t>シンセイ</t>
    </rPh>
    <phoneticPr fontId="1"/>
  </si>
  <si>
    <t>名</t>
    <rPh sb="0" eb="1">
      <t>メイ</t>
    </rPh>
    <phoneticPr fontId="1"/>
  </si>
  <si>
    <t>使用予定年月日</t>
    <rPh sb="0" eb="4">
      <t>シヨウヨテイ</t>
    </rPh>
    <rPh sb="4" eb="7">
      <t>ネンガッピ</t>
    </rPh>
    <phoneticPr fontId="1"/>
  </si>
  <si>
    <t>研修室　兼　
工作室</t>
    <rPh sb="0" eb="3">
      <t>ケンシュウシツ</t>
    </rPh>
    <rPh sb="4" eb="5">
      <t>ケン</t>
    </rPh>
    <rPh sb="7" eb="10">
      <t>コウサクシツ</t>
    </rPh>
    <phoneticPr fontId="1"/>
  </si>
  <si>
    <t>集会室　兼　
休憩室</t>
    <rPh sb="0" eb="3">
      <t>シュウカイシツ</t>
    </rPh>
    <rPh sb="4" eb="5">
      <t>ケン</t>
    </rPh>
    <rPh sb="7" eb="10">
      <t>キュウケイシツ</t>
    </rPh>
    <phoneticPr fontId="1"/>
  </si>
  <si>
    <t>木工センター</t>
    <rPh sb="0" eb="2">
      <t>モッコウ</t>
    </rPh>
    <phoneticPr fontId="1"/>
  </si>
  <si>
    <t>厚岸町木工センター使用許可申請書</t>
    <rPh sb="0" eb="3">
      <t>アッケシチョウ</t>
    </rPh>
    <rPh sb="3" eb="5">
      <t>モッコウ</t>
    </rPh>
    <rPh sb="9" eb="13">
      <t>シヨウキョカ</t>
    </rPh>
    <rPh sb="13" eb="16">
      <t>シンセイショ</t>
    </rPh>
    <phoneticPr fontId="1"/>
  </si>
  <si>
    <t>厚岸町木工センターを下記のとおり使用したいので、申請いたします。</t>
    <rPh sb="0" eb="3">
      <t>アッケシチョウ</t>
    </rPh>
    <rPh sb="3" eb="5">
      <t>モッコウ</t>
    </rPh>
    <rPh sb="10" eb="12">
      <t>カキ</t>
    </rPh>
    <rPh sb="16" eb="18">
      <t>シヨウ</t>
    </rPh>
    <rPh sb="24" eb="26">
      <t>シンセイ</t>
    </rPh>
    <phoneticPr fontId="1"/>
  </si>
  <si>
    <t>研修室</t>
    <rPh sb="0" eb="3">
      <t>ケンシュウシツ</t>
    </rPh>
    <phoneticPr fontId="1"/>
  </si>
  <si>
    <t>工作室</t>
    <rPh sb="0" eb="3">
      <t>コウサクシツ</t>
    </rPh>
    <phoneticPr fontId="1"/>
  </si>
  <si>
    <t>　月　休館
　平日  　13:00～21:00
　土日祝 10:00～18:00</t>
    <phoneticPr fontId="1"/>
  </si>
  <si>
    <t>・厚岸町郷土館</t>
    <rPh sb="1" eb="7">
      <t>アッケシチョウキョウドカン</t>
    </rPh>
    <phoneticPr fontId="1"/>
  </si>
  <si>
    <t>・厚岸町海事記念館</t>
    <rPh sb="1" eb="4">
      <t>アッケシチョウ</t>
    </rPh>
    <rPh sb="4" eb="6">
      <t>カイジ</t>
    </rPh>
    <rPh sb="6" eb="9">
      <t>キネンカン</t>
    </rPh>
    <phoneticPr fontId="1"/>
  </si>
  <si>
    <t>・太田屯田開拓記念館</t>
    <rPh sb="1" eb="3">
      <t>オオタ</t>
    </rPh>
    <rPh sb="3" eb="5">
      <t>トンデン</t>
    </rPh>
    <rPh sb="5" eb="7">
      <t>カイタク</t>
    </rPh>
    <rPh sb="7" eb="10">
      <t>キネンカン</t>
    </rPh>
    <phoneticPr fontId="1"/>
  </si>
  <si>
    <t>http://edu.town.akkeshi.hokkaido.jp/kaiji/userguide/</t>
    <phoneticPr fontId="1"/>
  </si>
  <si>
    <t>（厚岸町海事記念館ホームページ）</t>
    <rPh sb="1" eb="4">
      <t>アッケシチョウ</t>
    </rPh>
    <rPh sb="4" eb="6">
      <t>カイジ</t>
    </rPh>
    <rPh sb="6" eb="8">
      <t>キネン</t>
    </rPh>
    <rPh sb="8" eb="9">
      <t>カン</t>
    </rPh>
    <phoneticPr fontId="1"/>
  </si>
  <si>
    <t>左記施設は利用無料のため、減免申請は必要ありません。
各団体で直接ご利用の申請をお願い致します。</t>
    <rPh sb="0" eb="2">
      <t>サキ</t>
    </rPh>
    <rPh sb="2" eb="4">
      <t>シセツ</t>
    </rPh>
    <rPh sb="5" eb="7">
      <t>リヨウ</t>
    </rPh>
    <rPh sb="7" eb="9">
      <t>ムリョウ</t>
    </rPh>
    <rPh sb="13" eb="17">
      <t>ゲンメンシンセイ</t>
    </rPh>
    <rPh sb="18" eb="20">
      <t>ヒツヨウ</t>
    </rPh>
    <rPh sb="27" eb="28">
      <t>カク</t>
    </rPh>
    <rPh sb="28" eb="30">
      <t>ダンタイ</t>
    </rPh>
    <rPh sb="31" eb="33">
      <t>チョクセツ</t>
    </rPh>
    <rPh sb="34" eb="36">
      <t>リヨウ</t>
    </rPh>
    <rPh sb="37" eb="39">
      <t>シンセイ</t>
    </rPh>
    <rPh sb="41" eb="42">
      <t>ネガ</t>
    </rPh>
    <rPh sb="43" eb="44">
      <t>イタ</t>
    </rPh>
    <phoneticPr fontId="1"/>
  </si>
  <si>
    <t>↓利用申請はコチラ↓</t>
    <rPh sb="1" eb="5">
      <t>リヨウシンセイ</t>
    </rPh>
    <phoneticPr fontId="1"/>
  </si>
  <si>
    <t>別記様式第１号(第５条、第７条関係)</t>
  </si>
  <si>
    <t>厚岸町温水プール</t>
    <phoneticPr fontId="115"/>
  </si>
  <si>
    <t>使用許可</t>
  </si>
  <si>
    <t>申請書</t>
    <phoneticPr fontId="115"/>
  </si>
  <si>
    <t>使用料免除</t>
  </si>
  <si>
    <t>令和　　年　　月　　日</t>
    <rPh sb="0" eb="2">
      <t>レイワ</t>
    </rPh>
    <rPh sb="4" eb="5">
      <t>ネン</t>
    </rPh>
    <rPh sb="7" eb="8">
      <t>ツキ</t>
    </rPh>
    <rPh sb="10" eb="11">
      <t>ヒ</t>
    </rPh>
    <phoneticPr fontId="115"/>
  </si>
  <si>
    <t>厚岸町教育委員会教育長　　滝　川　敦　善　　　様</t>
    <rPh sb="13" eb="14">
      <t>タキ</t>
    </rPh>
    <rPh sb="15" eb="16">
      <t>カワ</t>
    </rPh>
    <rPh sb="17" eb="18">
      <t>アツシ</t>
    </rPh>
    <rPh sb="19" eb="20">
      <t>ゼン</t>
    </rPh>
    <phoneticPr fontId="115"/>
  </si>
  <si>
    <t>申請者</t>
    <phoneticPr fontId="115"/>
  </si>
  <si>
    <t>住所</t>
    <phoneticPr fontId="115"/>
  </si>
  <si>
    <t>団体名</t>
    <phoneticPr fontId="115"/>
  </si>
  <si>
    <t>氏名</t>
    <phoneticPr fontId="115"/>
  </si>
  <si>
    <t>厚岸町温水プールを、次のとおり使用したいので申請します。</t>
  </si>
  <si>
    <t>使用責任者</t>
    <rPh sb="0" eb="2">
      <t>シヨウ</t>
    </rPh>
    <rPh sb="2" eb="5">
      <t>セキニンシャ</t>
    </rPh>
    <phoneticPr fontId="115"/>
  </si>
  <si>
    <t>住所</t>
    <rPh sb="0" eb="2">
      <t>ジュウショ</t>
    </rPh>
    <phoneticPr fontId="115"/>
  </si>
  <si>
    <t>電話番号</t>
    <rPh sb="0" eb="2">
      <t>デンワ</t>
    </rPh>
    <rPh sb="2" eb="4">
      <t>バンゴウ</t>
    </rPh>
    <phoneticPr fontId="115"/>
  </si>
  <si>
    <t>使用人数</t>
    <rPh sb="0" eb="2">
      <t>シヨウ</t>
    </rPh>
    <rPh sb="2" eb="4">
      <t>ニンズウ</t>
    </rPh>
    <phoneticPr fontId="115"/>
  </si>
  <si>
    <t>人</t>
    <rPh sb="0" eb="1">
      <t>ヒト</t>
    </rPh>
    <phoneticPr fontId="115"/>
  </si>
  <si>
    <t>氏名</t>
    <rPh sb="0" eb="2">
      <t>シメイ</t>
    </rPh>
    <phoneticPr fontId="115"/>
  </si>
  <si>
    <t>使 用 目 的</t>
    <rPh sb="0" eb="1">
      <t>ツカ</t>
    </rPh>
    <rPh sb="2" eb="3">
      <t>ヨウ</t>
    </rPh>
    <rPh sb="4" eb="5">
      <t>メ</t>
    </rPh>
    <rPh sb="6" eb="7">
      <t>マト</t>
    </rPh>
    <phoneticPr fontId="115"/>
  </si>
  <si>
    <t>使 用 日 時</t>
    <rPh sb="0" eb="1">
      <t>ツカ</t>
    </rPh>
    <rPh sb="2" eb="3">
      <t>ヨウ</t>
    </rPh>
    <rPh sb="4" eb="5">
      <t>ヒ</t>
    </rPh>
    <rPh sb="6" eb="7">
      <t>ジ</t>
    </rPh>
    <phoneticPr fontId="115"/>
  </si>
  <si>
    <t>時　　分</t>
    <rPh sb="0" eb="1">
      <t>ジ</t>
    </rPh>
    <rPh sb="3" eb="4">
      <t>フン</t>
    </rPh>
    <phoneticPr fontId="115"/>
  </si>
  <si>
    <t>から</t>
    <phoneticPr fontId="115"/>
  </si>
  <si>
    <t>まで</t>
    <phoneticPr fontId="115"/>
  </si>
  <si>
    <t>使 用 人 員</t>
    <rPh sb="0" eb="1">
      <t>ツカ</t>
    </rPh>
    <rPh sb="2" eb="3">
      <t>ヨウ</t>
    </rPh>
    <rPh sb="4" eb="5">
      <t>ジン</t>
    </rPh>
    <rPh sb="6" eb="7">
      <t>イン</t>
    </rPh>
    <phoneticPr fontId="115"/>
  </si>
  <si>
    <t>幼（保）・小・中</t>
    <rPh sb="0" eb="1">
      <t>ヨウ</t>
    </rPh>
    <rPh sb="2" eb="3">
      <t>ホ</t>
    </rPh>
    <rPh sb="5" eb="6">
      <t>ショウ</t>
    </rPh>
    <rPh sb="7" eb="8">
      <t>チュウ</t>
    </rPh>
    <phoneticPr fontId="115"/>
  </si>
  <si>
    <t>高　　　校</t>
    <rPh sb="0" eb="1">
      <t>タカ</t>
    </rPh>
    <rPh sb="4" eb="5">
      <t>コウ</t>
    </rPh>
    <phoneticPr fontId="115"/>
  </si>
  <si>
    <t>一般</t>
    <rPh sb="0" eb="2">
      <t>イッパン</t>
    </rPh>
    <phoneticPr fontId="115"/>
  </si>
  <si>
    <t>人</t>
    <phoneticPr fontId="115"/>
  </si>
  <si>
    <t>免除申請</t>
    <rPh sb="0" eb="2">
      <t>メンジョ</t>
    </rPh>
    <rPh sb="2" eb="4">
      <t>シンセイ</t>
    </rPh>
    <phoneticPr fontId="115"/>
  </si>
  <si>
    <t>使用料の免除を次の理由により申請します。(□内にチェックを付ける。）</t>
  </si>
  <si>
    <t>□</t>
    <phoneticPr fontId="115"/>
  </si>
  <si>
    <t>町内の保育所、幼稚園、小中学校又は高等学校が使用する。</t>
    <phoneticPr fontId="115"/>
  </si>
  <si>
    <t>町体育協会又は町体育協会に加盟する団体がスポーツの振興普及を図る</t>
    <phoneticPr fontId="115"/>
  </si>
  <si>
    <t>　</t>
    <phoneticPr fontId="115"/>
  </si>
  <si>
    <t>ための行事に使用する。</t>
    <phoneticPr fontId="115"/>
  </si>
  <si>
    <t>障害者基本法（昭和45年法律第84号）に規定する障害者及びその介助</t>
    <phoneticPr fontId="115"/>
  </si>
  <si>
    <t>を行う者が使用する。</t>
    <phoneticPr fontId="115"/>
  </si>
  <si>
    <t>町内に在住する小学生及び中学生が土曜日に使用する。</t>
    <phoneticPr fontId="115"/>
  </si>
  <si>
    <t>道立厚岸少年自然の家の事業に使用する。</t>
    <phoneticPr fontId="115"/>
  </si>
  <si>
    <t>その他特別の事情　理由：</t>
    <phoneticPr fontId="115"/>
  </si>
  <si>
    <t>備　　　考</t>
    <rPh sb="0" eb="1">
      <t>ソナエ</t>
    </rPh>
    <rPh sb="4" eb="5">
      <t>コウ</t>
    </rPh>
    <phoneticPr fontId="115"/>
  </si>
  <si>
    <t>適　　　用</t>
    <rPh sb="0" eb="1">
      <t>テキ</t>
    </rPh>
    <rPh sb="4" eb="5">
      <t>ヨウ</t>
    </rPh>
    <phoneticPr fontId="115"/>
  </si>
  <si>
    <t>　特別の設備をし、施設に変更を加え、又は備え付け以外の器具を持ち込み使用しようとするときは、備考欄に内容を記入し、関係書類等を添付すること。</t>
    <phoneticPr fontId="115"/>
  </si>
  <si>
    <t>令和　 年　 月　 日</t>
    <rPh sb="0" eb="2">
      <t>レイワ</t>
    </rPh>
    <rPh sb="4" eb="5">
      <t>ネン</t>
    </rPh>
    <rPh sb="7" eb="8">
      <t>ガツ</t>
    </rPh>
    <rPh sb="10" eb="11">
      <t>ニチ</t>
    </rPh>
    <phoneticPr fontId="1"/>
  </si>
  <si>
    <t>スモークマシン</t>
    <phoneticPr fontId="1"/>
  </si>
  <si>
    <t>フードカッター</t>
    <phoneticPr fontId="1"/>
  </si>
  <si>
    <t>ミートチョッパー</t>
    <phoneticPr fontId="1"/>
  </si>
  <si>
    <t>ソフトクリームフリーザー</t>
    <phoneticPr fontId="1"/>
  </si>
  <si>
    <t>スタッファ</t>
    <phoneticPr fontId="1"/>
  </si>
  <si>
    <t>チーズバット</t>
    <phoneticPr fontId="1"/>
  </si>
  <si>
    <t>加湿冷蔵庫</t>
    <rPh sb="0" eb="2">
      <t>カシツ</t>
    </rPh>
    <rPh sb="2" eb="5">
      <t>レイゾウコ</t>
    </rPh>
    <phoneticPr fontId="1"/>
  </si>
  <si>
    <t>アイスクリームフリーザー</t>
    <phoneticPr fontId="1"/>
  </si>
  <si>
    <t>真空包装機</t>
    <rPh sb="0" eb="5">
      <t>シンクウホウソウキ</t>
    </rPh>
    <phoneticPr fontId="1"/>
  </si>
  <si>
    <t>1　スモークマシーン</t>
    <phoneticPr fontId="1"/>
  </si>
  <si>
    <t>4　ソフトクリームフリーザー</t>
    <phoneticPr fontId="1"/>
  </si>
  <si>
    <t>7　加湿冷蔵庫</t>
    <rPh sb="2" eb="4">
      <t>カシツ</t>
    </rPh>
    <rPh sb="4" eb="7">
      <t>レイゾウコ</t>
    </rPh>
    <phoneticPr fontId="1"/>
  </si>
  <si>
    <t>2 フードカッター</t>
    <phoneticPr fontId="1"/>
  </si>
  <si>
    <t>5 スタッファ</t>
    <phoneticPr fontId="1"/>
  </si>
  <si>
    <t>8 アイスクリームフリーザー</t>
    <phoneticPr fontId="1"/>
  </si>
  <si>
    <t>3 ミートチョッパー</t>
    <phoneticPr fontId="1"/>
  </si>
  <si>
    <t>6 チーズバット</t>
    <phoneticPr fontId="1"/>
  </si>
  <si>
    <t>9 真空包装機</t>
    <rPh sb="2" eb="4">
      <t>シンクウ</t>
    </rPh>
    <rPh sb="4" eb="7">
      <t>ホウソウキ</t>
    </rPh>
    <phoneticPr fontId="1"/>
  </si>
  <si>
    <t>使用附属設備及び備品</t>
    <rPh sb="0" eb="2">
      <t>シヨウ</t>
    </rPh>
    <rPh sb="2" eb="4">
      <t>フゾク</t>
    </rPh>
    <rPh sb="4" eb="6">
      <t>セツビ</t>
    </rPh>
    <rPh sb="6" eb="7">
      <t>オヨ</t>
    </rPh>
    <rPh sb="8" eb="10">
      <t>ビヒン</t>
    </rPh>
    <phoneticPr fontId="1"/>
  </si>
  <si>
    <t>※使用するものにチェックを入れてください。</t>
    <rPh sb="1" eb="3">
      <t>シヨウ</t>
    </rPh>
    <rPh sb="13" eb="14">
      <t>イ</t>
    </rPh>
    <phoneticPr fontId="1"/>
  </si>
  <si>
    <t>野外炊事改訂（雨天時料金を追加）</t>
    <rPh sb="0" eb="2">
      <t>ヤガイ</t>
    </rPh>
    <rPh sb="2" eb="4">
      <t>スイジ</t>
    </rPh>
    <rPh sb="4" eb="6">
      <t>カイテイ</t>
    </rPh>
    <rPh sb="7" eb="9">
      <t>ウテン</t>
    </rPh>
    <rPh sb="9" eb="10">
      <t>ジ</t>
    </rPh>
    <rPh sb="10" eb="12">
      <t>リョウキン</t>
    </rPh>
    <rPh sb="13" eb="15">
      <t>ツイカ</t>
    </rPh>
    <phoneticPr fontId="1"/>
  </si>
  <si>
    <t>減免申請書追加</t>
    <rPh sb="0" eb="2">
      <t>ゲンメン</t>
    </rPh>
    <rPh sb="2" eb="4">
      <t>シンセイ</t>
    </rPh>
    <rPh sb="4" eb="5">
      <t>ショ</t>
    </rPh>
    <rPh sb="5" eb="7">
      <t>ツイカ</t>
    </rPh>
    <phoneticPr fontId="1"/>
  </si>
  <si>
    <t>使用人員</t>
    <rPh sb="0" eb="2">
      <t>シヨウ</t>
    </rPh>
    <rPh sb="2" eb="4">
      <t>ジンイン</t>
    </rPh>
    <phoneticPr fontId="1"/>
  </si>
  <si>
    <t>小学</t>
    <phoneticPr fontId="1"/>
  </si>
  <si>
    <t>中学</t>
    <phoneticPr fontId="1"/>
  </si>
  <si>
    <t>高校</t>
    <phoneticPr fontId="1"/>
  </si>
  <si>
    <t>一般</t>
    <rPh sb="0" eb="2">
      <t>イッパン</t>
    </rPh>
    <phoneticPr fontId="1"/>
  </si>
  <si>
    <t>合計</t>
    <phoneticPr fontId="1"/>
  </si>
  <si>
    <t>大学</t>
    <phoneticPr fontId="1"/>
  </si>
  <si>
    <t>団体名</t>
    <rPh sb="0" eb="3">
      <t>ダンタイメイ</t>
    </rPh>
    <phoneticPr fontId="1"/>
  </si>
  <si>
    <t>使用人員</t>
    <rPh sb="0" eb="2">
      <t>シヨウ</t>
    </rPh>
    <rPh sb="2" eb="4">
      <t>ジンイン</t>
    </rPh>
    <phoneticPr fontId="1"/>
  </si>
  <si>
    <t>団体名</t>
    <rPh sb="0" eb="2">
      <t>ダンタイ</t>
    </rPh>
    <rPh sb="2" eb="3">
      <t>メイ</t>
    </rPh>
    <phoneticPr fontId="1"/>
  </si>
  <si>
    <t>北海道立青少年体験活動支援施設ネイパル厚岸所長　上杉　康志  ㊞</t>
    <rPh sb="0" eb="2">
      <t>ホッカイ</t>
    </rPh>
    <rPh sb="2" eb="4">
      <t>ドウリツ</t>
    </rPh>
    <rPh sb="4" eb="7">
      <t>セイショウネン</t>
    </rPh>
    <rPh sb="7" eb="9">
      <t>タイケン</t>
    </rPh>
    <rPh sb="9" eb="11">
      <t>カツドウ</t>
    </rPh>
    <rPh sb="11" eb="13">
      <t>シエン</t>
    </rPh>
    <rPh sb="13" eb="15">
      <t>シセツ</t>
    </rPh>
    <rPh sb="19" eb="21">
      <t>アッケシ</t>
    </rPh>
    <rPh sb="21" eb="23">
      <t>ショチョウ</t>
    </rPh>
    <rPh sb="24" eb="26">
      <t>ウエスギ</t>
    </rPh>
    <rPh sb="27" eb="28">
      <t>ヤスシ</t>
    </rPh>
    <rPh sb="28" eb="29">
      <t>ココロザシ</t>
    </rPh>
    <phoneticPr fontId="1"/>
  </si>
  <si>
    <t>飲酒交流申請書（所長名変更）</t>
    <rPh sb="0" eb="2">
      <t>インシュ</t>
    </rPh>
    <rPh sb="2" eb="4">
      <t>コウリュウ</t>
    </rPh>
    <rPh sb="4" eb="7">
      <t>シンセイショ</t>
    </rPh>
    <rPh sb="8" eb="11">
      <t>ショチョウメイ</t>
    </rPh>
    <rPh sb="11" eb="13">
      <t>ヘンコウ</t>
    </rPh>
    <phoneticPr fontId="1"/>
  </si>
  <si>
    <t>食事料金改定</t>
    <rPh sb="0" eb="4">
      <t>ショクジリョウキン</t>
    </rPh>
    <rPh sb="4" eb="6">
      <t>カイテイ</t>
    </rPh>
    <phoneticPr fontId="1"/>
  </si>
  <si>
    <t>650円</t>
    <rPh sb="3" eb="4">
      <t>エン</t>
    </rPh>
    <phoneticPr fontId="1"/>
  </si>
  <si>
    <t>750円</t>
    <rPh sb="3" eb="4">
      <t>エン</t>
    </rPh>
    <phoneticPr fontId="1"/>
  </si>
  <si>
    <t>1,000円</t>
    <rPh sb="5" eb="6">
      <t>エン</t>
    </rPh>
    <phoneticPr fontId="1"/>
  </si>
  <si>
    <t>550円</t>
    <rPh sb="3" eb="4">
      <t>エン</t>
    </rPh>
    <phoneticPr fontId="1"/>
  </si>
  <si>
    <t>キャンセル可否</t>
    <rPh sb="5" eb="7">
      <t>カヒ</t>
    </rPh>
    <phoneticPr fontId="1"/>
  </si>
  <si>
    <t>喫食当日</t>
    <rPh sb="0" eb="2">
      <t>キッショク</t>
    </rPh>
    <rPh sb="2" eb="4">
      <t>トウジツ</t>
    </rPh>
    <phoneticPr fontId="1"/>
  </si>
  <si>
    <t>1日前</t>
    <rPh sb="1" eb="2">
      <t>ニチ</t>
    </rPh>
    <rPh sb="2" eb="3">
      <t>マエ</t>
    </rPh>
    <phoneticPr fontId="1"/>
  </si>
  <si>
    <t>2日前</t>
    <rPh sb="1" eb="2">
      <t>ニチ</t>
    </rPh>
    <rPh sb="2" eb="3">
      <t>マエ</t>
    </rPh>
    <phoneticPr fontId="1"/>
  </si>
  <si>
    <t>3日前</t>
    <rPh sb="1" eb="3">
      <t>ニチマエ</t>
    </rPh>
    <phoneticPr fontId="1"/>
  </si>
  <si>
    <t>4日前</t>
    <rPh sb="1" eb="3">
      <t>ニチマエ</t>
    </rPh>
    <phoneticPr fontId="1"/>
  </si>
  <si>
    <t>5日前</t>
    <rPh sb="1" eb="2">
      <t>ニチ</t>
    </rPh>
    <rPh sb="2" eb="3">
      <t>マエ</t>
    </rPh>
    <phoneticPr fontId="1"/>
  </si>
  <si>
    <t>6日前　　　　　 17時まで</t>
    <rPh sb="1" eb="3">
      <t>ニチマエ</t>
    </rPh>
    <rPh sb="11" eb="12">
      <t>ジ</t>
    </rPh>
    <phoneticPr fontId="1"/>
  </si>
  <si>
    <t>×</t>
    <phoneticPr fontId="1"/>
  </si>
  <si>
    <t>×</t>
    <phoneticPr fontId="1"/>
  </si>
  <si>
    <t>×</t>
    <phoneticPr fontId="1"/>
  </si>
  <si>
    <t>〇</t>
    <phoneticPr fontId="1"/>
  </si>
  <si>
    <t>キャンセル規定は以下の通りです。</t>
    <rPh sb="5" eb="7">
      <t>キテイ</t>
    </rPh>
    <rPh sb="8" eb="10">
      <t>イカ</t>
    </rPh>
    <rPh sb="11" eb="12">
      <t>トオ</t>
    </rPh>
    <phoneticPr fontId="1"/>
  </si>
  <si>
    <t>※期限を過ぎますとキャンセルをお受けできませんので、元の注文数分のお食事を用意させていただきます。</t>
    <rPh sb="1" eb="3">
      <t>キゲン</t>
    </rPh>
    <rPh sb="4" eb="5">
      <t>ス</t>
    </rPh>
    <phoneticPr fontId="1"/>
  </si>
  <si>
    <t>体験料</t>
    <rPh sb="0" eb="2">
      <t>タイケン</t>
    </rPh>
    <rPh sb="2" eb="3">
      <t>リョウ</t>
    </rPh>
    <phoneticPr fontId="1"/>
  </si>
  <si>
    <t>カヌー体験（引率）</t>
    <rPh sb="3" eb="5">
      <t>タイケン</t>
    </rPh>
    <rPh sb="6" eb="8">
      <t>インソツ</t>
    </rPh>
    <phoneticPr fontId="1"/>
  </si>
  <si>
    <t>カヌー体験
（小中学生）</t>
    <rPh sb="3" eb="5">
      <t>タイケン</t>
    </rPh>
    <rPh sb="7" eb="8">
      <t>ショウ</t>
    </rPh>
    <rPh sb="8" eb="11">
      <t>チュウガクセイ</t>
    </rPh>
    <phoneticPr fontId="1"/>
  </si>
  <si>
    <t>カヌー体験
（高校生以上）</t>
    <rPh sb="3" eb="5">
      <t>タイケン</t>
    </rPh>
    <rPh sb="7" eb="10">
      <t>コウコウセイ</t>
    </rPh>
    <rPh sb="10" eb="12">
      <t>イジョウ</t>
    </rPh>
    <phoneticPr fontId="1"/>
  </si>
  <si>
    <t>ワックスボール</t>
    <phoneticPr fontId="1"/>
  </si>
  <si>
    <t>紙すき体験</t>
    <rPh sb="0" eb="1">
      <t>カミ</t>
    </rPh>
    <rPh sb="3" eb="5">
      <t>タイケン</t>
    </rPh>
    <phoneticPr fontId="1"/>
  </si>
  <si>
    <t>季節の小窓づくり</t>
    <rPh sb="0" eb="2">
      <t>キセツ</t>
    </rPh>
    <rPh sb="3" eb="5">
      <t>コマド</t>
    </rPh>
    <phoneticPr fontId="1"/>
  </si>
  <si>
    <t>お弁当、創作材料活動費、キャンセル規定改定</t>
    <rPh sb="1" eb="3">
      <t>ベントウ</t>
    </rPh>
    <rPh sb="4" eb="8">
      <t>ソウサクザイリョウ</t>
    </rPh>
    <rPh sb="8" eb="11">
      <t>カツドウヒ</t>
    </rPh>
    <rPh sb="17" eb="19">
      <t>キテイ</t>
    </rPh>
    <rPh sb="19" eb="21">
      <t>カイテイ</t>
    </rPh>
    <phoneticPr fontId="1"/>
  </si>
  <si>
    <t>領収書発行希望確認シート</t>
    <rPh sb="0" eb="3">
      <t>リョウシュウショ</t>
    </rPh>
    <rPh sb="3" eb="7">
      <t>ハッコウキボウ</t>
    </rPh>
    <rPh sb="7" eb="9">
      <t>カクニン</t>
    </rPh>
    <phoneticPr fontId="1"/>
  </si>
  <si>
    <t>必要枚数</t>
    <rPh sb="0" eb="4">
      <t>ヒツヨウマイスウ</t>
    </rPh>
    <phoneticPr fontId="1"/>
  </si>
  <si>
    <t>NO.</t>
    <phoneticPr fontId="1"/>
  </si>
  <si>
    <t>宛名</t>
    <rPh sb="0" eb="2">
      <t>アテナ</t>
    </rPh>
    <phoneticPr fontId="1"/>
  </si>
  <si>
    <t>但し書き</t>
    <rPh sb="0" eb="1">
      <t>タダ</t>
    </rPh>
    <rPh sb="2" eb="3">
      <t>ガ</t>
    </rPh>
    <phoneticPr fontId="1"/>
  </si>
  <si>
    <r>
      <rPr>
        <sz val="14"/>
        <rFont val="ＭＳ Ｐゴシック"/>
        <family val="3"/>
        <charset val="128"/>
        <scheme val="minor"/>
      </rPr>
      <t>消費税額</t>
    </r>
    <r>
      <rPr>
        <sz val="11"/>
        <rFont val="ＭＳ Ｐゴシック"/>
        <family val="2"/>
        <charset val="128"/>
        <scheme val="minor"/>
      </rPr>
      <t xml:space="preserve">
</t>
    </r>
    <r>
      <rPr>
        <sz val="8"/>
        <rFont val="ＭＳ Ｐゴシック"/>
        <family val="3"/>
        <charset val="128"/>
        <scheme val="minor"/>
      </rPr>
      <t>（自動計算）</t>
    </r>
    <rPh sb="0" eb="4">
      <t>ショウヒゼイガク</t>
    </rPh>
    <rPh sb="6" eb="10">
      <t>ジドウケイサン</t>
    </rPh>
    <phoneticPr fontId="1"/>
  </si>
  <si>
    <r>
      <rPr>
        <sz val="14"/>
        <rFont val="ＭＳ Ｐゴシック"/>
        <family val="3"/>
        <charset val="128"/>
        <scheme val="minor"/>
      </rPr>
      <t>収入印紙</t>
    </r>
    <r>
      <rPr>
        <sz val="11"/>
        <rFont val="ＭＳ Ｐゴシック"/>
        <family val="2"/>
        <charset val="128"/>
        <scheme val="minor"/>
      </rPr>
      <t xml:space="preserve">
</t>
    </r>
    <r>
      <rPr>
        <sz val="8"/>
        <rFont val="ＭＳ Ｐゴシック"/>
        <family val="3"/>
        <charset val="128"/>
        <scheme val="minor"/>
      </rPr>
      <t>（自動計算）</t>
    </r>
    <rPh sb="0" eb="4">
      <t>シュウニュウインシ</t>
    </rPh>
    <rPh sb="6" eb="10">
      <t>ジドウケイサン</t>
    </rPh>
    <phoneticPr fontId="1"/>
  </si>
  <si>
    <t>例</t>
    <rPh sb="0" eb="1">
      <t>レイ</t>
    </rPh>
    <phoneticPr fontId="1"/>
  </si>
  <si>
    <t>生徒宿泊代（14人分）</t>
    <rPh sb="0" eb="5">
      <t>セイトシュクハクダイ</t>
    </rPh>
    <rPh sb="8" eb="9">
      <t>ニン</t>
    </rPh>
    <rPh sb="9" eb="10">
      <t>ブン</t>
    </rPh>
    <phoneticPr fontId="1"/>
  </si>
  <si>
    <t>下記のような領収書になります。</t>
    <rPh sb="0" eb="2">
      <t>カキ</t>
    </rPh>
    <rPh sb="6" eb="9">
      <t>リョウシュウショ</t>
    </rPh>
    <phoneticPr fontId="1"/>
  </si>
  <si>
    <r>
      <t xml:space="preserve">領収書発行日
</t>
    </r>
    <r>
      <rPr>
        <sz val="10"/>
        <color theme="1"/>
        <rFont val="ＭＳ Ｐゴシック"/>
        <family val="3"/>
        <charset val="128"/>
        <scheme val="minor"/>
      </rPr>
      <t>（原則到着時にお支払いいただきます）</t>
    </r>
    <rPh sb="0" eb="3">
      <t>リョウシュウショ</t>
    </rPh>
    <rPh sb="3" eb="6">
      <t>ハッコウビ</t>
    </rPh>
    <rPh sb="8" eb="10">
      <t>ゲンソク</t>
    </rPh>
    <rPh sb="10" eb="13">
      <t>トウチャクジ</t>
    </rPh>
    <rPh sb="15" eb="17">
      <t>シハラ</t>
    </rPh>
    <phoneticPr fontId="1"/>
  </si>
  <si>
    <r>
      <t>領収書の分割を希望の方は、下記</t>
    </r>
    <r>
      <rPr>
        <sz val="14"/>
        <color rgb="FFFF0000"/>
        <rFont val="ＭＳ Ｐゴシック"/>
        <family val="3"/>
        <charset val="128"/>
        <scheme val="minor"/>
      </rPr>
      <t>黄色の表</t>
    </r>
    <r>
      <rPr>
        <sz val="14"/>
        <color theme="1"/>
        <rFont val="ＭＳ Ｐゴシック"/>
        <family val="3"/>
        <charset val="128"/>
        <scheme val="minor"/>
      </rPr>
      <t>に必要事項をご記入ください。
※人数変更があった際には、実際の人数に合わせて記載を変更いたします。</t>
    </r>
    <rPh sb="0" eb="3">
      <t>リョウシュウショ</t>
    </rPh>
    <rPh sb="4" eb="6">
      <t>ブンカツ</t>
    </rPh>
    <rPh sb="7" eb="9">
      <t>キボウ</t>
    </rPh>
    <rPh sb="10" eb="11">
      <t>カタ</t>
    </rPh>
    <rPh sb="13" eb="15">
      <t>カキ</t>
    </rPh>
    <rPh sb="15" eb="17">
      <t>キイロ</t>
    </rPh>
    <rPh sb="18" eb="19">
      <t>ヒョウ</t>
    </rPh>
    <rPh sb="20" eb="24">
      <t>ヒツヨウジコウ</t>
    </rPh>
    <rPh sb="26" eb="28">
      <t>キニュウ</t>
    </rPh>
    <rPh sb="35" eb="37">
      <t>ニンズウ</t>
    </rPh>
    <rPh sb="37" eb="39">
      <t>ヘンコウ</t>
    </rPh>
    <rPh sb="43" eb="44">
      <t>サイ</t>
    </rPh>
    <rPh sb="47" eb="49">
      <t>ジッサイ</t>
    </rPh>
    <rPh sb="50" eb="52">
      <t>ニンズウ</t>
    </rPh>
    <rPh sb="53" eb="54">
      <t>ア</t>
    </rPh>
    <rPh sb="57" eb="59">
      <t>キサイ</t>
    </rPh>
    <rPh sb="60" eb="62">
      <t>ヘンコウ</t>
    </rPh>
    <phoneticPr fontId="1"/>
  </si>
  <si>
    <t>金額（税込）</t>
    <rPh sb="0" eb="2">
      <t>キンガク</t>
    </rPh>
    <rPh sb="1" eb="2">
      <t>ゼイキン</t>
    </rPh>
    <rPh sb="3" eb="5">
      <t>ゼイコミ</t>
    </rPh>
    <phoneticPr fontId="1"/>
  </si>
  <si>
    <t>ネイパル中学校</t>
    <rPh sb="4" eb="7">
      <t>チュウガッコウ</t>
    </rPh>
    <phoneticPr fontId="1"/>
  </si>
  <si>
    <t>領収書発行希望シート</t>
    <rPh sb="0" eb="3">
      <t>リョウシュウショ</t>
    </rPh>
    <rPh sb="3" eb="7">
      <t>ハッコウキボウ</t>
    </rPh>
    <phoneticPr fontId="1"/>
  </si>
  <si>
    <t>〇カヌー乗船名簿</t>
    <rPh sb="4" eb="6">
      <t>ジョウセン</t>
    </rPh>
    <rPh sb="6" eb="8">
      <t>メイボ</t>
    </rPh>
    <phoneticPr fontId="130"/>
  </si>
  <si>
    <t>学校・団体名:</t>
    <rPh sb="0" eb="2">
      <t>ガッコウ</t>
    </rPh>
    <rPh sb="3" eb="6">
      <t>ダンタイメイ</t>
    </rPh>
    <phoneticPr fontId="130"/>
  </si>
  <si>
    <t>日　程:</t>
    <rPh sb="0" eb="1">
      <t>ニチ</t>
    </rPh>
    <rPh sb="2" eb="3">
      <t>ホド</t>
    </rPh>
    <phoneticPr fontId="130"/>
  </si>
  <si>
    <t>（　　　）年（　　　）月（　　　）日　　(  午前　0r　午後  )</t>
    <rPh sb="5" eb="6">
      <t>ネン</t>
    </rPh>
    <rPh sb="11" eb="12">
      <t>ガツ</t>
    </rPh>
    <rPh sb="17" eb="18">
      <t>ニチ</t>
    </rPh>
    <rPh sb="23" eb="25">
      <t>ゴゼン</t>
    </rPh>
    <rPh sb="29" eb="31">
      <t>ゴゴ</t>
    </rPh>
    <phoneticPr fontId="130"/>
  </si>
  <si>
    <t>参加人数:</t>
    <rPh sb="0" eb="2">
      <t>サンカ</t>
    </rPh>
    <rPh sb="2" eb="4">
      <t>ニンズウ</t>
    </rPh>
    <phoneticPr fontId="130"/>
  </si>
  <si>
    <t>児童・生徒（　　　　）名　+　引率（　　　　）名　＝（　　　　）名</t>
    <rPh sb="0" eb="2">
      <t>ジドウ</t>
    </rPh>
    <rPh sb="3" eb="5">
      <t>セイト</t>
    </rPh>
    <rPh sb="11" eb="12">
      <t>メイ</t>
    </rPh>
    <rPh sb="15" eb="17">
      <t>インソツ</t>
    </rPh>
    <rPh sb="23" eb="24">
      <t>メイ</t>
    </rPh>
    <rPh sb="32" eb="33">
      <t>メイ</t>
    </rPh>
    <phoneticPr fontId="130"/>
  </si>
  <si>
    <t>乗船者氏名（カタカナ）</t>
    <rPh sb="0" eb="3">
      <t>ジョウセンシャ</t>
    </rPh>
    <rPh sb="3" eb="5">
      <t>シメイ</t>
    </rPh>
    <phoneticPr fontId="130"/>
  </si>
  <si>
    <t>PFDサイズ</t>
    <phoneticPr fontId="130"/>
  </si>
  <si>
    <t>保険加入希望</t>
    <rPh sb="0" eb="2">
      <t>ホケン</t>
    </rPh>
    <rPh sb="2" eb="4">
      <t>カニュウ</t>
    </rPh>
    <rPh sb="4" eb="6">
      <t>キボウ</t>
    </rPh>
    <phoneticPr fontId="130"/>
  </si>
  <si>
    <t>備考（疾患の有無、体格等）</t>
    <rPh sb="0" eb="1">
      <t>ビ</t>
    </rPh>
    <rPh sb="1" eb="2">
      <t>コウ</t>
    </rPh>
    <rPh sb="3" eb="5">
      <t>シッカン</t>
    </rPh>
    <rPh sb="6" eb="8">
      <t>ウム</t>
    </rPh>
    <rPh sb="9" eb="11">
      <t>タイカク</t>
    </rPh>
    <rPh sb="11" eb="12">
      <t>ナド</t>
    </rPh>
    <phoneticPr fontId="130"/>
  </si>
  <si>
    <t>１号艇</t>
    <rPh sb="1" eb="3">
      <t>ゴウテイ</t>
    </rPh>
    <phoneticPr fontId="130"/>
  </si>
  <si>
    <t>２号艇</t>
    <rPh sb="1" eb="3">
      <t>ゴウテイ</t>
    </rPh>
    <phoneticPr fontId="130"/>
  </si>
  <si>
    <t>３号艇</t>
    <rPh sb="1" eb="3">
      <t>ゴウテイ</t>
    </rPh>
    <phoneticPr fontId="130"/>
  </si>
  <si>
    <t>４号艇</t>
    <rPh sb="1" eb="3">
      <t>ゴウテイ</t>
    </rPh>
    <phoneticPr fontId="130"/>
  </si>
  <si>
    <t>５号艇</t>
    <rPh sb="1" eb="3">
      <t>ゴウテイ</t>
    </rPh>
    <phoneticPr fontId="130"/>
  </si>
  <si>
    <t>６号艇</t>
    <rPh sb="1" eb="3">
      <t>ゴウテイ</t>
    </rPh>
    <phoneticPr fontId="130"/>
  </si>
  <si>
    <t>７号艇</t>
    <rPh sb="1" eb="3">
      <t>ゴウテイ</t>
    </rPh>
    <phoneticPr fontId="130"/>
  </si>
  <si>
    <t>８号艇</t>
    <rPh sb="1" eb="3">
      <t>ゴウテイ</t>
    </rPh>
    <phoneticPr fontId="130"/>
  </si>
  <si>
    <t>９号艇</t>
    <rPh sb="1" eb="3">
      <t>ゴウテイ</t>
    </rPh>
    <phoneticPr fontId="130"/>
  </si>
  <si>
    <t>１０号艇</t>
    <rPh sb="2" eb="4">
      <t>ゴウテイ</t>
    </rPh>
    <phoneticPr fontId="130"/>
  </si>
  <si>
    <t>保険料</t>
    <rPh sb="0" eb="3">
      <t>ホケンリョウ</t>
    </rPh>
    <phoneticPr fontId="130"/>
  </si>
  <si>
    <t>円</t>
    <rPh sb="0" eb="1">
      <t>エン</t>
    </rPh>
    <phoneticPr fontId="130"/>
  </si>
  <si>
    <t>※PFD（ライフジャケット）の目安（S:身長130㎝程度まで　M：160㎝程度まで　L:160㎝以上）</t>
    <rPh sb="15" eb="17">
      <t>メヤス</t>
    </rPh>
    <rPh sb="20" eb="22">
      <t>シンチョウ</t>
    </rPh>
    <rPh sb="26" eb="28">
      <t>テイド</t>
    </rPh>
    <rPh sb="37" eb="39">
      <t>テイド</t>
    </rPh>
    <rPh sb="48" eb="50">
      <t>イジョウ</t>
    </rPh>
    <phoneticPr fontId="130"/>
  </si>
  <si>
    <t>※傷害保険への加入を希望される場合は、「有」を選択願います。（保険料は体験料とは別料金）</t>
    <rPh sb="1" eb="5">
      <t>ショウガイホケン</t>
    </rPh>
    <rPh sb="7" eb="9">
      <t>カニュウ</t>
    </rPh>
    <rPh sb="10" eb="12">
      <t>キボウ</t>
    </rPh>
    <rPh sb="15" eb="17">
      <t>バアイ</t>
    </rPh>
    <rPh sb="20" eb="21">
      <t>ア</t>
    </rPh>
    <rPh sb="23" eb="25">
      <t>センタク</t>
    </rPh>
    <rPh sb="25" eb="26">
      <t>ネガ</t>
    </rPh>
    <rPh sb="31" eb="34">
      <t>ホケンリョウ</t>
    </rPh>
    <rPh sb="35" eb="37">
      <t>タイケン</t>
    </rPh>
    <rPh sb="37" eb="38">
      <t>リョウ</t>
    </rPh>
    <rPh sb="40" eb="41">
      <t>ベツ</t>
    </rPh>
    <rPh sb="41" eb="43">
      <t>リョウキン</t>
    </rPh>
    <phoneticPr fontId="130"/>
  </si>
  <si>
    <t>※蜂アレルギー、心疾患、呼吸器疾患、てんかん、妊娠中などの場合は備考欄にご記入願います。</t>
    <rPh sb="1" eb="2">
      <t>ハチ</t>
    </rPh>
    <rPh sb="8" eb="11">
      <t>シンシッカン</t>
    </rPh>
    <rPh sb="12" eb="15">
      <t>コキュウキ</t>
    </rPh>
    <rPh sb="15" eb="17">
      <t>シッカン</t>
    </rPh>
    <rPh sb="23" eb="26">
      <t>ニンシンチュウ</t>
    </rPh>
    <rPh sb="29" eb="31">
      <t>バアイ</t>
    </rPh>
    <rPh sb="32" eb="34">
      <t>ビコウ</t>
    </rPh>
    <rPh sb="34" eb="35">
      <t>ラン</t>
    </rPh>
    <rPh sb="37" eb="40">
      <t>キニュウネガ</t>
    </rPh>
    <phoneticPr fontId="130"/>
  </si>
  <si>
    <t>11)カヌー乗船名簿…………カヌーを希望する団体はご提出ください</t>
    <rPh sb="6" eb="10">
      <t>ジョウセンメイボ</t>
    </rPh>
    <rPh sb="18" eb="20">
      <t>キボウ</t>
    </rPh>
    <rPh sb="22" eb="24">
      <t>ダンタイ</t>
    </rPh>
    <rPh sb="26" eb="28">
      <t>テイシュツ</t>
    </rPh>
    <phoneticPr fontId="1"/>
  </si>
  <si>
    <t>　○…キャンセル可
　×…キャンセル不可</t>
    <phoneticPr fontId="1"/>
  </si>
  <si>
    <t>北海道立青少年体験活動支援施設ネイパル厚岸利用料免除申請書</t>
    <phoneticPr fontId="1"/>
  </si>
  <si>
    <t>キャンセル可能日</t>
    <rPh sb="5" eb="8">
      <t>カノウビ</t>
    </rPh>
    <phoneticPr fontId="1"/>
  </si>
  <si>
    <t>17:00まで</t>
    <phoneticPr fontId="1"/>
  </si>
  <si>
    <t>※利用日初日から計算しています。</t>
    <rPh sb="1" eb="4">
      <t>リヨウビ</t>
    </rPh>
    <rPh sb="4" eb="6">
      <t>ショニチ</t>
    </rPh>
    <rPh sb="8" eb="10">
      <t>ケイサン</t>
    </rPh>
    <phoneticPr fontId="1"/>
  </si>
  <si>
    <t>【食事、野外炊事料金キャンセルについて】</t>
    <rPh sb="4" eb="8">
      <t>ヤガイスイジ</t>
    </rPh>
    <phoneticPr fontId="1"/>
  </si>
  <si>
    <t>指導希望欄削除、食事申込書改定</t>
    <rPh sb="0" eb="4">
      <t>シドウキボウ</t>
    </rPh>
    <rPh sb="4" eb="5">
      <t>ラン</t>
    </rPh>
    <rPh sb="5" eb="7">
      <t>サクジョ</t>
    </rPh>
    <rPh sb="8" eb="10">
      <t>ショクジ</t>
    </rPh>
    <rPh sb="10" eb="13">
      <t>モウシコミショ</t>
    </rPh>
    <rPh sb="13" eb="15">
      <t>カイテイ</t>
    </rPh>
    <phoneticPr fontId="1"/>
  </si>
  <si>
    <t>食事申込書不具合修正</t>
    <rPh sb="0" eb="2">
      <t>ショクジ</t>
    </rPh>
    <rPh sb="2" eb="5">
      <t>モウシコミショ</t>
    </rPh>
    <rPh sb="5" eb="8">
      <t>フグアイ</t>
    </rPh>
    <rPh sb="8" eb="10">
      <t>シュウセイ</t>
    </rPh>
    <phoneticPr fontId="1"/>
  </si>
  <si>
    <t>保険料</t>
    <rPh sb="0" eb="3">
      <t>ホケンリョウ</t>
    </rPh>
    <phoneticPr fontId="1"/>
  </si>
  <si>
    <t>カヌー保険料
（希望者のみ）</t>
    <rPh sb="3" eb="6">
      <t>ホケンリョウ</t>
    </rPh>
    <rPh sb="8" eb="11">
      <t>キボウシャ</t>
    </rPh>
    <phoneticPr fontId="1"/>
  </si>
  <si>
    <t>室内キャンプファイヤー
（1セット）</t>
    <rPh sb="0" eb="2">
      <t>シツナイ</t>
    </rPh>
    <phoneticPr fontId="1"/>
  </si>
  <si>
    <t>屋外キャンプファイヤー
（１セット）</t>
    <rPh sb="0" eb="2">
      <t>オクガイ</t>
    </rPh>
    <phoneticPr fontId="1"/>
  </si>
  <si>
    <t>屋外キャンプファイヤーの金額不具合修正</t>
    <rPh sb="0" eb="2">
      <t>オクガイ</t>
    </rPh>
    <rPh sb="12" eb="14">
      <t>キンガク</t>
    </rPh>
    <rPh sb="14" eb="17">
      <t>フグアイ</t>
    </rPh>
    <rPh sb="17" eb="19">
      <t>シュウセイ</t>
    </rPh>
    <phoneticPr fontId="1"/>
  </si>
  <si>
    <t>カヌー保険料（晴天時）</t>
    <rPh sb="3" eb="6">
      <t>ホケンリョウ</t>
    </rPh>
    <rPh sb="7" eb="10">
      <t>セイテンジ</t>
    </rPh>
    <phoneticPr fontId="1"/>
  </si>
  <si>
    <t>宿泊税</t>
    <rPh sb="0" eb="3">
      <t>シュクハクゼイ</t>
    </rPh>
    <phoneticPr fontId="1"/>
  </si>
  <si>
    <t>宿泊税（免除）</t>
    <rPh sb="0" eb="3">
      <t>シュクハクゼイ</t>
    </rPh>
    <rPh sb="4" eb="6">
      <t>メンジョ</t>
    </rPh>
    <phoneticPr fontId="1"/>
  </si>
  <si>
    <t>宿泊税込</t>
    <rPh sb="0" eb="4">
      <t>シュクハクゼイコ</t>
    </rPh>
    <phoneticPr fontId="1"/>
  </si>
  <si>
    <t>12)修学旅行等であることの証明書…………宿泊税が免除となる学校団体はご提出ください</t>
    <rPh sb="21" eb="24">
      <t>シュクハクゼイ</t>
    </rPh>
    <rPh sb="25" eb="27">
      <t>メンジョ</t>
    </rPh>
    <rPh sb="30" eb="34">
      <t>ガッコウダンタイ</t>
    </rPh>
    <rPh sb="36" eb="38">
      <t>テイシュツ</t>
    </rPh>
    <phoneticPr fontId="1"/>
  </si>
  <si>
    <r>
      <t>（1）ミーティング（飲酒を含む）は食堂を基本とします。ただし、他団体の活動状況によっては、「こぐま」や「おおぐま」の使用も可能となりますので、当所職員と打ち合わせをしてください。
（２）指定された場所以外での飲酒は厳禁です。また喫煙は指定された場所でお願いします。
（３）利用時間は</t>
    </r>
    <r>
      <rPr>
        <b/>
        <u/>
        <sz val="11"/>
        <color theme="1"/>
        <rFont val="ＭＳ Ｐゴシック"/>
        <family val="3"/>
        <charset val="128"/>
        <scheme val="minor"/>
      </rPr>
      <t>２２：００</t>
    </r>
    <r>
      <rPr>
        <u/>
        <sz val="11"/>
        <color theme="1"/>
        <rFont val="ＭＳ Ｐゴシック"/>
        <family val="3"/>
        <charset val="128"/>
        <scheme val="minor"/>
      </rPr>
      <t>（後片付けを含む）までとします。</t>
    </r>
    <r>
      <rPr>
        <sz val="11"/>
        <color theme="1"/>
        <rFont val="ＭＳ Ｐゴシック"/>
        <family val="3"/>
        <charset val="128"/>
        <scheme val="minor"/>
      </rPr>
      <t xml:space="preserve">
（４）</t>
    </r>
    <r>
      <rPr>
        <b/>
        <sz val="11"/>
        <color theme="1"/>
        <rFont val="ＭＳ Ｐゴシック"/>
        <family val="3"/>
        <charset val="128"/>
        <scheme val="minor"/>
      </rPr>
      <t>ふきん</t>
    </r>
    <r>
      <rPr>
        <sz val="11"/>
        <color theme="1"/>
        <rFont val="ＭＳ Ｐゴシック"/>
        <family val="3"/>
        <charset val="128"/>
        <scheme val="minor"/>
      </rPr>
      <t>や</t>
    </r>
    <r>
      <rPr>
        <b/>
        <sz val="11"/>
        <color theme="1"/>
        <rFont val="ＭＳ Ｐゴシック"/>
        <family val="3"/>
        <charset val="128"/>
        <scheme val="minor"/>
      </rPr>
      <t>ごみ袋</t>
    </r>
    <r>
      <rPr>
        <sz val="11"/>
        <color theme="1"/>
        <rFont val="ＭＳ Ｐゴシック"/>
        <family val="3"/>
        <charset val="128"/>
        <scheme val="minor"/>
      </rPr>
      <t xml:space="preserve">など片付けに必要なものはご持参ください。
　　 </t>
    </r>
    <r>
      <rPr>
        <u/>
        <sz val="11"/>
        <color theme="1"/>
        <rFont val="ＭＳ Ｐゴシック"/>
        <family val="3"/>
        <charset val="128"/>
        <scheme val="minor"/>
      </rPr>
      <t>終了後はテーブル拭きや清掃等を行い</t>
    </r>
    <r>
      <rPr>
        <sz val="11"/>
        <color theme="1"/>
        <rFont val="ＭＳ Ｐゴシック"/>
        <family val="3"/>
        <charset val="128"/>
        <scheme val="minor"/>
      </rPr>
      <t>、会場を完全に復元していただきます。
（５）</t>
    </r>
    <r>
      <rPr>
        <u/>
        <sz val="11"/>
        <color theme="1"/>
        <rFont val="ＭＳ Ｐゴシック"/>
        <family val="3"/>
        <charset val="128"/>
        <scheme val="minor"/>
      </rPr>
      <t>ゴミは各団体で</t>
    </r>
    <r>
      <rPr>
        <b/>
        <u/>
        <sz val="11"/>
        <color theme="1"/>
        <rFont val="ＭＳ Ｐゴシック"/>
        <family val="3"/>
        <charset val="128"/>
        <scheme val="minor"/>
      </rPr>
      <t>お持ち帰り</t>
    </r>
    <r>
      <rPr>
        <u/>
        <sz val="11"/>
        <color theme="1"/>
        <rFont val="ＭＳ Ｐゴシック"/>
        <family val="3"/>
        <charset val="128"/>
        <scheme val="minor"/>
      </rPr>
      <t>ください。</t>
    </r>
    <r>
      <rPr>
        <sz val="11"/>
        <color theme="1"/>
        <rFont val="ＭＳ Ｐゴシック"/>
        <family val="3"/>
        <charset val="128"/>
        <scheme val="minor"/>
      </rPr>
      <t xml:space="preserve">
（６）その他、節度を守って</t>
    </r>
    <r>
      <rPr>
        <u/>
        <sz val="11"/>
        <color theme="1"/>
        <rFont val="ＭＳ Ｐゴシック"/>
        <family val="3"/>
        <charset val="128"/>
        <scheme val="minor"/>
      </rPr>
      <t>他の団体に迷惑にならないよう十分に配慮してください。</t>
    </r>
    <rPh sb="10" eb="12">
      <t>インシュ</t>
    </rPh>
    <rPh sb="13" eb="14">
      <t>フク</t>
    </rPh>
    <rPh sb="17" eb="19">
      <t>ショクドウ</t>
    </rPh>
    <rPh sb="20" eb="22">
      <t>キホン</t>
    </rPh>
    <rPh sb="31" eb="32">
      <t>ホカ</t>
    </rPh>
    <rPh sb="32" eb="34">
      <t>ダンタイ</t>
    </rPh>
    <rPh sb="35" eb="37">
      <t>カツドウ</t>
    </rPh>
    <rPh sb="37" eb="39">
      <t>ジョウキョウ</t>
    </rPh>
    <rPh sb="58" eb="60">
      <t>シヨウ</t>
    </rPh>
    <rPh sb="61" eb="63">
      <t>カノウ</t>
    </rPh>
    <rPh sb="71" eb="73">
      <t>トウショ</t>
    </rPh>
    <rPh sb="73" eb="75">
      <t>ショクイン</t>
    </rPh>
    <rPh sb="76" eb="77">
      <t>ウ</t>
    </rPh>
    <rPh sb="78" eb="79">
      <t>ア</t>
    </rPh>
    <rPh sb="95" eb="97">
      <t>シテイ</t>
    </rPh>
    <rPh sb="100" eb="102">
      <t>バショ</t>
    </rPh>
    <rPh sb="102" eb="104">
      <t>イガイ</t>
    </rPh>
    <rPh sb="106" eb="108">
      <t>インシュ</t>
    </rPh>
    <rPh sb="109" eb="111">
      <t>ゲンキン</t>
    </rPh>
    <rPh sb="116" eb="118">
      <t>キツエン</t>
    </rPh>
    <rPh sb="119" eb="121">
      <t>シテイ</t>
    </rPh>
    <rPh sb="124" eb="126">
      <t>バショ</t>
    </rPh>
    <rPh sb="128" eb="129">
      <t>ネガ</t>
    </rPh>
    <rPh sb="140" eb="142">
      <t>リヨウ</t>
    </rPh>
    <rPh sb="142" eb="144">
      <t>ジカン</t>
    </rPh>
    <rPh sb="151" eb="154">
      <t>アトカタヅ</t>
    </rPh>
    <rPh sb="156" eb="157">
      <t>フク</t>
    </rPh>
    <rPh sb="178" eb="179">
      <t>ブクロ</t>
    </rPh>
    <rPh sb="181" eb="183">
      <t>カタヅ</t>
    </rPh>
    <rPh sb="185" eb="187">
      <t>ヒツヨウ</t>
    </rPh>
    <rPh sb="192" eb="194">
      <t>ジサン</t>
    </rPh>
    <rPh sb="203" eb="206">
      <t>シュウリョウゴ</t>
    </rPh>
    <rPh sb="211" eb="212">
      <t>フ</t>
    </rPh>
    <rPh sb="214" eb="216">
      <t>セイソウ</t>
    </rPh>
    <rPh sb="216" eb="217">
      <t>ナド</t>
    </rPh>
    <rPh sb="218" eb="219">
      <t>オコナ</t>
    </rPh>
    <rPh sb="221" eb="223">
      <t>カイジョウ</t>
    </rPh>
    <rPh sb="224" eb="226">
      <t>カンゼン</t>
    </rPh>
    <rPh sb="227" eb="229">
      <t>フクゲン</t>
    </rPh>
    <rPh sb="247" eb="250">
      <t>カクダンタイ</t>
    </rPh>
    <rPh sb="252" eb="253">
      <t>モ</t>
    </rPh>
    <rPh sb="254" eb="255">
      <t>カエ</t>
    </rPh>
    <rPh sb="269" eb="270">
      <t>タ</t>
    </rPh>
    <rPh sb="271" eb="273">
      <t>セツド</t>
    </rPh>
    <rPh sb="274" eb="275">
      <t>マモ</t>
    </rPh>
    <rPh sb="277" eb="278">
      <t>ホカ</t>
    </rPh>
    <rPh sb="279" eb="281">
      <t>ダンタイ</t>
    </rPh>
    <rPh sb="282" eb="284">
      <t>メイワク</t>
    </rPh>
    <rPh sb="291" eb="293">
      <t>ジュウブン</t>
    </rPh>
    <rPh sb="294" eb="296">
      <t>ハイリョ</t>
    </rPh>
    <phoneticPr fontId="1"/>
  </si>
  <si>
    <t>スタッフ①</t>
    <phoneticPr fontId="1"/>
  </si>
  <si>
    <t>スタッフ②</t>
    <phoneticPr fontId="1"/>
  </si>
  <si>
    <t>無</t>
  </si>
  <si>
    <t>宿泊税追加、その他不具合修正</t>
    <rPh sb="0" eb="3">
      <t>シュクハクゼイ</t>
    </rPh>
    <rPh sb="3" eb="5">
      <t>ツイカ</t>
    </rPh>
    <rPh sb="8" eb="9">
      <t>ホカ</t>
    </rPh>
    <rPh sb="9" eb="12">
      <t>フグアイ</t>
    </rPh>
    <rPh sb="12" eb="14">
      <t>シュウセイ</t>
    </rPh>
    <phoneticPr fontId="1"/>
  </si>
  <si>
    <t>2026/04/15 ver.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</si>
</sst>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quot;¥&quot;\-#,##0"/>
    <numFmt numFmtId="6" formatCode="&quot;¥&quot;#,##0;[Red]&quot;¥&quot;\-#,##0"/>
    <numFmt numFmtId="176" formatCode="m&quot;月&quot;d&quot;日&quot;;@"/>
    <numFmt numFmtId="177" formatCode="\(aaa\)"/>
    <numFmt numFmtId="178" formatCode="m/d\(aaa\)"/>
    <numFmt numFmtId="179" formatCode="#,##0&quot;円&quot;"/>
    <numFmt numFmtId="180" formatCode="_-* #,##0_-;\-* #,##0_-;_-* &quot;-&quot;_-;_-@_-"/>
    <numFmt numFmtId="181" formatCode="#,###"/>
    <numFmt numFmtId="182" formatCode="m\ &quot;月 &quot;d\ \ &quot;日&quot;\ \(aaa\)"/>
    <numFmt numFmtId="183" formatCode="###,###&quot;円&quot;"/>
    <numFmt numFmtId="184" formatCode="m\ &quot;月&quot;\ d&quot; 日&quot;\ \(aaa\)"/>
    <numFmt numFmtId="185" formatCode="yyyy&quot;年&quot;m&quot;月&quot;d&quot;日(&quot;aaa&quot;)&quot;"/>
    <numFmt numFmtId="186" formatCode="0_);[Red]\(0\)"/>
    <numFmt numFmtId="187" formatCode="m&quot;月&quot;d&quot;日（&quot;aaa&quot;)&quot;"/>
    <numFmt numFmtId="188" formatCode="#,##0_ "/>
    <numFmt numFmtId="189" formatCode="yyyy&quot;年&quot;m&quot;月&quot;d&quot;日&quot;\(aaa\)"/>
    <numFmt numFmtId="190" formatCode="#,##0;[Red]#,##0"/>
    <numFmt numFmtId="191" formatCode="[$-800411]ge\.m\.d;@"/>
    <numFmt numFmtId="192" formatCode="[$-411]ggge&quot;年&quot;m&quot;月&quot;d&quot;日&quot;;@"/>
    <numFmt numFmtId="193" formatCode="[$-800411]ggge&quot;年&quot;m&quot;月&quot;d&quot;日（&quot;aaa&quot;）&quot;"/>
    <numFmt numFmtId="194" formatCode="d&quot;日（&quot;aaa&quot;）&quot;"/>
    <numFmt numFmtId="195" formatCode="gggee&quot;年&quot;m&quot;月&quot;d&quot;日&quot;\(aaa\)"/>
    <numFmt numFmtId="196" formatCode="m/d;@"/>
    <numFmt numFmtId="197" formatCode="#,##0&quot;泊&quot;"/>
    <numFmt numFmtId="198" formatCode="#,##0&quot;人&quot;"/>
    <numFmt numFmtId="199" formatCode="[$-F800]dddd\,\ mmmm\ dd\,\ yyyy"/>
    <numFmt numFmtId="200" formatCode="h:mm;@"/>
    <numFmt numFmtId="201" formatCode="##&quot; 人&quot;"/>
    <numFmt numFmtId="202" formatCode="h&quot;時&quot;mm&quot;分&quot;;@"/>
    <numFmt numFmtId="203" formatCode="[$]ggge&quot;年&quot;m&quot;月&quot;d&quot;日&quot;;@"/>
    <numFmt numFmtId="204" formatCode="0_ "/>
    <numFmt numFmtId="205" formatCode="m/d;@@@"/>
  </numFmts>
  <fonts count="134">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6"/>
      <name val="ＭＳ Ｐゴシック"/>
      <family val="3"/>
      <charset val="128"/>
    </font>
    <font>
      <sz val="11"/>
      <name val="HG丸ｺﾞｼｯｸM-PRO"/>
      <family val="3"/>
      <charset val="128"/>
    </font>
    <font>
      <sz val="11"/>
      <color theme="1"/>
      <name val="ＭＳ Ｐゴシック"/>
      <family val="2"/>
      <charset val="128"/>
      <scheme val="minor"/>
    </font>
    <font>
      <sz val="9"/>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8"/>
      <name val="ＭＳ Ｐゴシック"/>
      <family val="3"/>
      <charset val="128"/>
    </font>
    <font>
      <b/>
      <sz val="11"/>
      <color indexed="63"/>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1"/>
      <color indexed="56"/>
      <name val="ＭＳ Ｐゴシック"/>
      <family val="3"/>
      <charset val="128"/>
    </font>
    <font>
      <sz val="11"/>
      <color indexed="62"/>
      <name val="ＭＳ Ｐゴシック"/>
      <family val="3"/>
      <charset val="128"/>
    </font>
    <font>
      <sz val="11"/>
      <color indexed="20"/>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8"/>
      <color theme="1"/>
      <name val="ＭＳ Ｐゴシック"/>
      <family val="3"/>
      <charset val="128"/>
      <scheme val="minor"/>
    </font>
    <font>
      <sz val="11"/>
      <name val="ＭＳ Ｐゴシック"/>
      <family val="3"/>
      <charset val="128"/>
    </font>
    <font>
      <sz val="10"/>
      <name val="ＭＳ Ｐゴシック"/>
      <family val="3"/>
      <charset val="128"/>
    </font>
    <font>
      <sz val="12"/>
      <color rgb="FF333333"/>
      <name val="Georgia"/>
      <family val="1"/>
    </font>
    <font>
      <sz val="20"/>
      <color theme="1"/>
      <name val="ＭＳ Ｐゴシック"/>
      <family val="3"/>
      <charset val="128"/>
      <scheme val="minor"/>
    </font>
    <font>
      <sz val="22"/>
      <color theme="1"/>
      <name val="ＭＳ Ｐゴシック"/>
      <family val="2"/>
      <charset val="128"/>
      <scheme val="minor"/>
    </font>
    <font>
      <sz val="20"/>
      <color theme="1"/>
      <name val="ＭＳ Ｐゴシック"/>
      <family val="2"/>
      <charset val="128"/>
      <scheme val="minor"/>
    </font>
    <font>
      <sz val="14"/>
      <name val="ＭＳ Ｐゴシック"/>
      <family val="3"/>
      <charset val="128"/>
    </font>
    <font>
      <sz val="18"/>
      <name val="ＭＳ Ｐゴシック"/>
      <family val="3"/>
      <charset val="128"/>
    </font>
    <font>
      <sz val="9"/>
      <color indexed="81"/>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
      <sz val="6"/>
      <color indexed="8"/>
      <name val="ＭＳ Ｐゴシック"/>
      <family val="3"/>
      <charset val="128"/>
    </font>
    <font>
      <sz val="9"/>
      <color indexed="8"/>
      <name val="ＭＳ Ｐ明朝"/>
      <family val="1"/>
      <charset val="128"/>
    </font>
    <font>
      <b/>
      <sz val="11"/>
      <color theme="1"/>
      <name val="ＭＳ Ｐゴシック"/>
      <family val="3"/>
      <charset val="128"/>
      <scheme val="minor"/>
    </font>
    <font>
      <b/>
      <sz val="9"/>
      <color indexed="81"/>
      <name val="ＭＳ Ｐゴシック"/>
      <family val="3"/>
      <charset val="128"/>
    </font>
    <font>
      <sz val="6"/>
      <color theme="1"/>
      <name val="ＭＳ Ｐゴシック"/>
      <family val="2"/>
      <charset val="128"/>
      <scheme val="minor"/>
    </font>
    <font>
      <sz val="11"/>
      <color theme="1"/>
      <name val="ＭＳ Ｐゴシック"/>
      <family val="3"/>
      <charset val="128"/>
      <scheme val="minor"/>
    </font>
    <font>
      <sz val="20"/>
      <name val="ＭＳ Ｐゴシック"/>
      <family val="3"/>
      <charset val="128"/>
    </font>
    <font>
      <sz val="1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ゴシック"/>
      <family val="3"/>
      <charset val="128"/>
    </font>
    <font>
      <sz val="7"/>
      <name val="ＭＳ Ｐゴシック"/>
      <family val="3"/>
      <charset val="128"/>
    </font>
    <font>
      <sz val="6"/>
      <color theme="1"/>
      <name val="ＭＳ Ｐゴシック"/>
      <family val="3"/>
      <charset val="128"/>
      <scheme val="minor"/>
    </font>
    <font>
      <sz val="7"/>
      <name val="ＭＳ Ｐゴシック"/>
      <family val="3"/>
      <charset val="128"/>
      <scheme val="minor"/>
    </font>
    <font>
      <b/>
      <sz val="14"/>
      <name val="ＭＳ Ｐゴシック"/>
      <family val="3"/>
      <charset val="128"/>
    </font>
    <font>
      <b/>
      <sz val="9"/>
      <color indexed="81"/>
      <name val="MS P ゴシック"/>
      <family val="3"/>
      <charset val="128"/>
    </font>
    <font>
      <b/>
      <sz val="16"/>
      <color theme="1"/>
      <name val="ＭＳ Ｐゴシック"/>
      <family val="3"/>
      <charset val="128"/>
      <scheme val="minor"/>
    </font>
    <font>
      <sz val="24"/>
      <color theme="1"/>
      <name val="ＭＳ Ｐゴシック"/>
      <family val="3"/>
      <charset val="128"/>
      <scheme val="minor"/>
    </font>
    <font>
      <b/>
      <sz val="28"/>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3"/>
      <name val="ＭＳ Ｐゴシック"/>
      <family val="3"/>
      <charset val="128"/>
      <scheme val="minor"/>
    </font>
    <font>
      <sz val="22"/>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3"/>
      <color theme="1"/>
      <name val="ＭＳ Ｐゴシック"/>
      <family val="3"/>
      <charset val="128"/>
      <scheme val="minor"/>
    </font>
    <font>
      <sz val="11"/>
      <color indexed="8"/>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sz val="6"/>
      <color indexed="8"/>
      <name val="ＭＳ Ｐゴシック"/>
      <family val="3"/>
      <charset val="128"/>
      <scheme val="minor"/>
    </font>
    <font>
      <b/>
      <sz val="14"/>
      <color rgb="FF000000"/>
      <name val="ＭＳ Ｐゴシック"/>
      <family val="3"/>
      <charset val="128"/>
      <scheme val="minor"/>
    </font>
    <font>
      <b/>
      <sz val="24"/>
      <name val="ＭＳ Ｐゴシック"/>
      <family val="3"/>
      <charset val="128"/>
      <scheme val="minor"/>
    </font>
    <font>
      <b/>
      <sz val="22"/>
      <color theme="1"/>
      <name val="ＭＳ Ｐゴシック"/>
      <family val="3"/>
      <charset val="128"/>
      <scheme val="minor"/>
    </font>
    <font>
      <sz val="12"/>
      <color theme="1"/>
      <name val="ＭＳ Ｐゴシック"/>
      <family val="2"/>
      <charset val="128"/>
      <scheme val="minor"/>
    </font>
    <font>
      <sz val="20"/>
      <color indexed="8"/>
      <name val="ＭＳ Ｐゴシック"/>
      <family val="3"/>
      <charset val="128"/>
      <scheme val="minor"/>
    </font>
    <font>
      <sz val="9"/>
      <color indexed="81"/>
      <name val="MS P ゴシック"/>
      <family val="3"/>
      <charset val="128"/>
    </font>
    <font>
      <sz val="6"/>
      <name val="ＭＳ Ｐゴシック"/>
      <family val="3"/>
      <charset val="128"/>
      <scheme val="minor"/>
    </font>
    <font>
      <sz val="12"/>
      <name val="HG丸ｺﾞｼｯｸM-PRO"/>
      <family val="3"/>
      <charset val="128"/>
    </font>
    <font>
      <sz val="18"/>
      <name val="HG丸ｺﾞｼｯｸM-PRO"/>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1"/>
      <color theme="1"/>
      <name val="HG丸ｺﾞｼｯｸM-PRO"/>
      <family val="3"/>
      <charset val="128"/>
    </font>
    <font>
      <sz val="9"/>
      <name val="ＭＳ Ｐゴシック"/>
      <family val="3"/>
      <charset val="134"/>
    </font>
    <font>
      <b/>
      <u/>
      <sz val="12"/>
      <color rgb="FFFF0000"/>
      <name val="ＭＳ Ｐゴシック"/>
      <family val="3"/>
      <charset val="128"/>
      <scheme val="minor"/>
    </font>
    <font>
      <b/>
      <sz val="10"/>
      <color rgb="FFFF0000"/>
      <name val="ＭＳ Ｐゴシック"/>
      <family val="3"/>
      <charset val="128"/>
      <scheme val="minor"/>
    </font>
    <font>
      <u/>
      <sz val="12"/>
      <color rgb="FFFF0000"/>
      <name val="ＭＳ Ｐゴシック"/>
      <family val="3"/>
      <charset val="128"/>
      <scheme val="minor"/>
    </font>
    <font>
      <sz val="10"/>
      <name val="UD デジタル 教科書体 N-B"/>
      <family val="1"/>
      <charset val="128"/>
    </font>
    <font>
      <sz val="10"/>
      <name val="ＭＳ Ｐゴシック"/>
      <family val="1"/>
      <charset val="128"/>
      <scheme val="minor"/>
    </font>
    <font>
      <b/>
      <sz val="10"/>
      <name val="ＭＳ Ｐゴシック"/>
      <family val="3"/>
      <charset val="128"/>
      <scheme val="minor"/>
    </font>
    <font>
      <sz val="20"/>
      <color rgb="FFFF0000"/>
      <name val="ＭＳ Ｐゴシック"/>
      <family val="2"/>
      <charset val="128"/>
      <scheme val="minor"/>
    </font>
    <font>
      <b/>
      <sz val="11"/>
      <name val="HG丸ｺﾞｼｯｸM-PRO"/>
      <family val="3"/>
      <charset val="128"/>
    </font>
    <font>
      <b/>
      <sz val="12"/>
      <name val="HG丸ｺﾞｼｯｸM-PRO"/>
      <family val="3"/>
      <charset val="128"/>
    </font>
    <font>
      <b/>
      <sz val="11"/>
      <color theme="1"/>
      <name val="HG丸ｺﾞｼｯｸM-PRO"/>
      <family val="3"/>
      <charset val="128"/>
    </font>
    <font>
      <b/>
      <sz val="11"/>
      <name val="ＭＳ Ｐゴシック"/>
      <family val="3"/>
      <charset val="128"/>
    </font>
    <font>
      <sz val="20"/>
      <color rgb="FFFF0000"/>
      <name val="ＭＳ Ｐゴシック"/>
      <family val="3"/>
      <charset val="128"/>
    </font>
    <font>
      <u/>
      <sz val="11"/>
      <color theme="10"/>
      <name val="ＭＳ Ｐゴシック"/>
      <family val="2"/>
      <charset val="128"/>
      <scheme val="minor"/>
    </font>
    <font>
      <sz val="22"/>
      <name val="ＭＳ Ｐゴシック"/>
      <family val="3"/>
      <charset val="128"/>
    </font>
    <font>
      <u/>
      <sz val="22"/>
      <color theme="10"/>
      <name val="ＭＳ Ｐゴシック"/>
      <family val="3"/>
      <charset val="128"/>
      <scheme val="minor"/>
    </font>
    <font>
      <sz val="12"/>
      <name val="ＭＳ Ｐ明朝"/>
      <family val="1"/>
      <charset val="128"/>
    </font>
    <font>
      <sz val="9"/>
      <name val="ＭＳ Ｐ明朝"/>
      <family val="1"/>
      <charset val="128"/>
    </font>
    <font>
      <sz val="11"/>
      <name val="ＭＳ Ｐ明朝"/>
      <family val="1"/>
      <charset val="128"/>
    </font>
    <font>
      <sz val="6"/>
      <name val="ＭＳ Ｐ明朝"/>
      <family val="1"/>
      <charset val="128"/>
    </font>
    <font>
      <strike/>
      <sz val="12"/>
      <name val="ＭＳ Ｐ明朝"/>
      <family val="1"/>
      <charset val="128"/>
    </font>
    <font>
      <sz val="10.5"/>
      <name val="ＭＳ 明朝"/>
      <family val="1"/>
      <charset val="128"/>
    </font>
    <font>
      <sz val="10"/>
      <name val="ＭＳ Ｐ明朝"/>
      <family val="1"/>
      <charset val="128"/>
    </font>
    <font>
      <sz val="18"/>
      <color theme="1"/>
      <name val="HG丸ｺﾞｼｯｸM-PRO"/>
      <family val="3"/>
      <charset val="128"/>
    </font>
    <font>
      <b/>
      <sz val="14"/>
      <color rgb="FFFF0000"/>
      <name val="ＭＳ Ｐゴシック"/>
      <family val="3"/>
      <charset val="128"/>
      <scheme val="minor"/>
    </font>
    <font>
      <b/>
      <sz val="12"/>
      <color rgb="FFFF0000"/>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sz val="12"/>
      <name val="ＭＳ Ｐゴシック"/>
      <family val="2"/>
      <charset val="128"/>
      <scheme val="minor"/>
    </font>
    <font>
      <sz val="12"/>
      <name val="Arial"/>
      <family val="2"/>
    </font>
    <font>
      <b/>
      <sz val="12"/>
      <color rgb="FF242424"/>
      <name val="ＭＳ Ｐゴシック"/>
      <family val="3"/>
      <charset val="128"/>
      <scheme val="minor"/>
    </font>
    <font>
      <sz val="18"/>
      <name val="ＭＳ Ｐゴシック"/>
      <family val="2"/>
      <charset val="128"/>
      <scheme val="minor"/>
    </font>
    <font>
      <sz val="36"/>
      <name val="ＭＳ Ｐゴシック"/>
      <family val="3"/>
      <charset val="128"/>
      <scheme val="minor"/>
    </font>
    <font>
      <sz val="14"/>
      <color theme="1"/>
      <name val="HG丸ｺﾞｼｯｸM-PRO"/>
      <family val="3"/>
      <charset val="128"/>
    </font>
    <font>
      <sz val="6"/>
      <name val="ＭＳ 明朝"/>
      <family val="2"/>
      <charset val="128"/>
    </font>
    <font>
      <sz val="9"/>
      <color theme="1"/>
      <name val="ＭＳ 明朝"/>
      <family val="1"/>
      <charset val="128"/>
    </font>
    <font>
      <b/>
      <sz val="10"/>
      <color theme="1"/>
      <name val="ＭＳ 明朝"/>
      <family val="1"/>
      <charset val="128"/>
    </font>
    <font>
      <b/>
      <u val="double"/>
      <sz val="14"/>
      <color theme="1"/>
      <name val="ＭＳ Ｐゴシック"/>
      <family val="3"/>
      <charset val="128"/>
      <scheme val="minor"/>
    </font>
  </fonts>
  <fills count="4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34998626667073579"/>
        <bgColor indexed="64"/>
      </patternFill>
    </fill>
    <fill>
      <patternFill patternType="solid">
        <fgColor indexed="2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s>
  <borders count="2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medium">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5"/>
      </diagonal>
    </border>
    <border>
      <left style="medium">
        <color indexed="8"/>
      </left>
      <right style="thin">
        <color indexed="8"/>
      </right>
      <top style="medium">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bottom style="double">
        <color indexed="64"/>
      </bottom>
      <diagonal/>
    </border>
    <border>
      <left style="thin">
        <color indexed="8"/>
      </left>
      <right style="thin">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bottom style="thin">
        <color indexed="8"/>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uble">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auto="1"/>
      </left>
      <right style="thin">
        <color auto="1"/>
      </right>
      <top style="medium">
        <color auto="1"/>
      </top>
      <bottom style="thin">
        <color auto="1"/>
      </bottom>
      <diagonal style="thin">
        <color indexed="64"/>
      </diagonal>
    </border>
    <border diagonalUp="1">
      <left style="thin">
        <color auto="1"/>
      </left>
      <right style="medium">
        <color auto="1"/>
      </right>
      <top style="medium">
        <color auto="1"/>
      </top>
      <bottom style="thin">
        <color auto="1"/>
      </bottom>
      <diagonal style="thin">
        <color indexed="64"/>
      </diagonal>
    </border>
  </borders>
  <cellStyleXfs count="62">
    <xf numFmtId="0" fontId="0" fillId="0" borderId="0">
      <alignment vertical="center"/>
    </xf>
    <xf numFmtId="40" fontId="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12" fillId="3" borderId="0" applyNumberFormat="0" applyBorder="0" applyAlignment="0" applyProtection="0">
      <alignment vertical="center"/>
    </xf>
    <xf numFmtId="180"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0" fillId="11" borderId="50" applyNumberFormat="0" applyFont="0" applyAlignment="0" applyProtection="0">
      <alignment vertical="center"/>
    </xf>
    <xf numFmtId="0" fontId="12"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9" fillId="0" borderId="51"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18" borderId="0" applyNumberFormat="0" applyBorder="0" applyAlignment="0" applyProtection="0">
      <alignment vertical="center"/>
    </xf>
    <xf numFmtId="0" fontId="20" fillId="2" borderId="52" applyNumberFormat="0" applyAlignment="0" applyProtection="0">
      <alignment vertical="center"/>
    </xf>
    <xf numFmtId="0" fontId="21" fillId="0" borderId="53" applyNumberFormat="0" applyFill="0" applyAlignment="0" applyProtection="0">
      <alignment vertical="center"/>
    </xf>
    <xf numFmtId="0" fontId="11" fillId="21" borderId="0" applyNumberFormat="0" applyBorder="0" applyAlignment="0" applyProtection="0">
      <alignment vertical="center"/>
    </xf>
    <xf numFmtId="0" fontId="24" fillId="0" borderId="54" applyNumberFormat="0" applyFill="0" applyAlignment="0" applyProtection="0">
      <alignment vertical="center"/>
    </xf>
    <xf numFmtId="0" fontId="22" fillId="0" borderId="0" applyNumberFormat="0" applyFill="0" applyBorder="0" applyAlignment="0" applyProtection="0">
      <alignment vertical="center"/>
    </xf>
    <xf numFmtId="0" fontId="26" fillId="6" borderId="55" applyNumberFormat="0" applyAlignment="0" applyProtection="0">
      <alignment vertical="center"/>
    </xf>
    <xf numFmtId="0" fontId="18" fillId="22" borderId="56" applyNumberFormat="0" applyAlignment="0" applyProtection="0">
      <alignment vertical="center"/>
    </xf>
    <xf numFmtId="0" fontId="16" fillId="23" borderId="0" applyNumberFormat="0" applyBorder="0" applyAlignment="0" applyProtection="0">
      <alignment vertical="center"/>
    </xf>
    <xf numFmtId="0" fontId="27" fillId="3" borderId="0" applyNumberFormat="0" applyBorder="0" applyAlignment="0" applyProtection="0">
      <alignment vertical="center"/>
    </xf>
    <xf numFmtId="0" fontId="25" fillId="0" borderId="57" applyNumberFormat="0" applyFill="0" applyAlignment="0" applyProtection="0">
      <alignment vertical="center"/>
    </xf>
    <xf numFmtId="0" fontId="14" fillId="2" borderId="55" applyNumberFormat="0" applyAlignment="0" applyProtection="0">
      <alignment vertical="center"/>
    </xf>
    <xf numFmtId="0" fontId="23" fillId="10"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58" applyNumberFormat="0" applyFill="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lignment vertical="center"/>
    </xf>
    <xf numFmtId="180" fontId="34" fillId="0" borderId="0" applyFont="0" applyFill="0" applyBorder="0" applyAlignment="0" applyProtection="0">
      <alignment vertical="center"/>
    </xf>
    <xf numFmtId="0" fontId="43" fillId="0" borderId="0">
      <alignment vertical="center"/>
    </xf>
    <xf numFmtId="0" fontId="10" fillId="0" borderId="0">
      <alignment vertical="center"/>
    </xf>
    <xf numFmtId="180" fontId="10" fillId="0" borderId="0" applyFont="0" applyFill="0" applyBorder="0" applyAlignment="0" applyProtection="0">
      <alignment vertical="center"/>
    </xf>
    <xf numFmtId="0" fontId="12" fillId="0" borderId="0">
      <alignment vertical="center"/>
    </xf>
    <xf numFmtId="38" fontId="8" fillId="0" borderId="0" applyFont="0" applyFill="0" applyBorder="0" applyAlignment="0" applyProtection="0">
      <alignment vertical="center"/>
    </xf>
    <xf numFmtId="0" fontId="9" fillId="0" borderId="0">
      <alignment vertical="center"/>
    </xf>
    <xf numFmtId="0" fontId="9" fillId="0" borderId="0">
      <alignment vertical="center"/>
    </xf>
    <xf numFmtId="0" fontId="109" fillId="0" borderId="0" applyNumberFormat="0" applyFill="0" applyBorder="0" applyAlignment="0" applyProtection="0">
      <alignment vertical="center"/>
    </xf>
    <xf numFmtId="0" fontId="112" fillId="0" borderId="0">
      <alignment vertical="center"/>
    </xf>
  </cellStyleXfs>
  <cellXfs count="144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vertical="center" textRotation="255" wrapText="1"/>
    </xf>
    <xf numFmtId="178" fontId="0" fillId="0" borderId="1" xfId="0" applyNumberFormat="1" applyBorder="1">
      <alignment vertical="center"/>
    </xf>
    <xf numFmtId="0" fontId="0" fillId="0" borderId="0" xfId="0" applyAlignment="1">
      <alignment vertical="top"/>
    </xf>
    <xf numFmtId="0" fontId="36" fillId="0" borderId="0" xfId="0" applyFont="1">
      <alignment vertical="center"/>
    </xf>
    <xf numFmtId="0" fontId="40" fillId="0" borderId="0" xfId="51" applyFont="1">
      <alignment vertical="center"/>
    </xf>
    <xf numFmtId="0" fontId="40" fillId="0" borderId="0" xfId="51" applyFont="1" applyAlignment="1">
      <alignment horizontal="center" vertical="center"/>
    </xf>
    <xf numFmtId="0" fontId="41" fillId="0" borderId="0" xfId="51" applyFont="1">
      <alignment vertical="center"/>
    </xf>
    <xf numFmtId="0" fontId="37" fillId="0" borderId="1" xfId="0" applyFont="1" applyBorder="1">
      <alignment vertical="center"/>
    </xf>
    <xf numFmtId="0" fontId="37" fillId="0" borderId="0" xfId="0" applyFont="1">
      <alignment vertical="center"/>
    </xf>
    <xf numFmtId="188" fontId="37" fillId="0" borderId="1" xfId="0" applyNumberFormat="1" applyFont="1" applyBorder="1">
      <alignment vertical="center"/>
    </xf>
    <xf numFmtId="188" fontId="37" fillId="0" borderId="0" xfId="0" applyNumberFormat="1" applyFont="1">
      <alignment vertical="center"/>
    </xf>
    <xf numFmtId="0" fontId="0" fillId="0" borderId="0" xfId="0" applyAlignment="1">
      <alignment horizontal="right" vertical="center"/>
    </xf>
    <xf numFmtId="178" fontId="0" fillId="0" borderId="0" xfId="0" applyNumberFormat="1" applyAlignment="1">
      <alignment horizontal="left" vertical="center"/>
    </xf>
    <xf numFmtId="0" fontId="0" fillId="0" borderId="0" xfId="0" applyAlignment="1">
      <alignment horizontal="center" vertical="center"/>
    </xf>
    <xf numFmtId="0" fontId="44" fillId="28" borderId="78" xfId="53" applyFont="1" applyFill="1" applyBorder="1">
      <alignment vertical="center"/>
    </xf>
    <xf numFmtId="0" fontId="44" fillId="0" borderId="0" xfId="53" applyFont="1">
      <alignment vertical="center"/>
    </xf>
    <xf numFmtId="0" fontId="44" fillId="0" borderId="81" xfId="53" applyFont="1" applyBorder="1">
      <alignment vertical="center"/>
    </xf>
    <xf numFmtId="0" fontId="44" fillId="0" borderId="78" xfId="53" applyFont="1" applyBorder="1">
      <alignment vertical="center"/>
    </xf>
    <xf numFmtId="0" fontId="46" fillId="0" borderId="78" xfId="53" applyFont="1" applyBorder="1">
      <alignment vertical="center"/>
    </xf>
    <xf numFmtId="0" fontId="46" fillId="26" borderId="78" xfId="53" applyFont="1" applyFill="1" applyBorder="1">
      <alignment vertical="center"/>
    </xf>
    <xf numFmtId="0" fontId="46" fillId="24" borderId="78" xfId="53" applyFont="1" applyFill="1" applyBorder="1" applyAlignment="1">
      <alignment horizontal="center" vertical="center"/>
    </xf>
    <xf numFmtId="0" fontId="46" fillId="24" borderId="3" xfId="53" applyFont="1" applyFill="1" applyBorder="1">
      <alignment vertical="center"/>
    </xf>
    <xf numFmtId="0" fontId="46" fillId="24" borderId="82" xfId="53" applyFont="1" applyFill="1" applyBorder="1" applyAlignment="1">
      <alignment horizontal="right" vertical="center"/>
    </xf>
    <xf numFmtId="0" fontId="47" fillId="29" borderId="78" xfId="53" applyFont="1" applyFill="1" applyBorder="1">
      <alignment vertical="center"/>
    </xf>
    <xf numFmtId="0" fontId="47" fillId="0" borderId="78" xfId="53" applyFont="1" applyBorder="1">
      <alignment vertical="center"/>
    </xf>
    <xf numFmtId="0" fontId="47" fillId="2" borderId="78" xfId="53" applyFont="1" applyFill="1" applyBorder="1" applyAlignment="1">
      <alignment horizontal="center" vertical="center"/>
    </xf>
    <xf numFmtId="0" fontId="47" fillId="2" borderId="78" xfId="53" applyFont="1" applyFill="1" applyBorder="1" applyAlignment="1">
      <alignment horizontal="center" vertical="center" shrinkToFit="1"/>
    </xf>
    <xf numFmtId="190" fontId="47" fillId="29" borderId="78" xfId="53" applyNumberFormat="1" applyFont="1" applyFill="1" applyBorder="1">
      <alignment vertical="center"/>
    </xf>
    <xf numFmtId="190" fontId="44" fillId="2" borderId="83" xfId="53" applyNumberFormat="1" applyFont="1" applyFill="1" applyBorder="1">
      <alignment vertical="center"/>
    </xf>
    <xf numFmtId="190" fontId="47" fillId="2" borderId="78" xfId="53" applyNumberFormat="1" applyFont="1" applyFill="1" applyBorder="1">
      <alignment vertical="center"/>
    </xf>
    <xf numFmtId="190" fontId="44" fillId="2" borderId="78" xfId="53" applyNumberFormat="1" applyFont="1" applyFill="1" applyBorder="1">
      <alignment vertical="center"/>
    </xf>
    <xf numFmtId="0" fontId="47" fillId="0" borderId="78" xfId="53" applyFont="1" applyBorder="1" applyAlignment="1">
      <alignment horizontal="center" vertical="center"/>
    </xf>
    <xf numFmtId="56" fontId="47" fillId="0" borderId="78" xfId="53" applyNumberFormat="1" applyFont="1" applyBorder="1">
      <alignment vertical="center"/>
    </xf>
    <xf numFmtId="176" fontId="47" fillId="0" borderId="78" xfId="53" applyNumberFormat="1" applyFont="1" applyBorder="1">
      <alignment vertical="center"/>
    </xf>
    <xf numFmtId="0" fontId="0" fillId="0" borderId="82" xfId="0" applyBorder="1">
      <alignment vertical="center"/>
    </xf>
    <xf numFmtId="176" fontId="46" fillId="0" borderId="78" xfId="53" applyNumberFormat="1" applyFont="1" applyBorder="1">
      <alignment vertical="center"/>
    </xf>
    <xf numFmtId="0" fontId="5" fillId="0" borderId="0" xfId="0" applyFont="1">
      <alignment vertical="center"/>
    </xf>
    <xf numFmtId="14" fontId="0" fillId="0" borderId="0" xfId="0" applyNumberFormat="1">
      <alignment vertical="center"/>
    </xf>
    <xf numFmtId="14" fontId="0" fillId="0" borderId="0" xfId="0" applyNumberFormat="1" applyAlignment="1">
      <alignment horizontal="left" vertical="center"/>
    </xf>
    <xf numFmtId="0" fontId="0" fillId="0" borderId="0" xfId="0" applyAlignment="1">
      <alignment horizontal="left" vertical="center"/>
    </xf>
    <xf numFmtId="176" fontId="50" fillId="0" borderId="1" xfId="0" applyNumberFormat="1" applyFont="1" applyBorder="1">
      <alignment vertical="center"/>
    </xf>
    <xf numFmtId="0" fontId="0" fillId="0" borderId="107" xfId="0" applyBorder="1">
      <alignment vertical="center"/>
    </xf>
    <xf numFmtId="0" fontId="0" fillId="0" borderId="104" xfId="0" applyBorder="1">
      <alignment vertical="center"/>
    </xf>
    <xf numFmtId="0" fontId="0" fillId="28" borderId="1" xfId="0" applyFill="1" applyBorder="1">
      <alignment vertical="center"/>
    </xf>
    <xf numFmtId="0" fontId="0" fillId="28" borderId="89" xfId="0" applyFill="1" applyBorder="1">
      <alignment vertical="center"/>
    </xf>
    <xf numFmtId="0" fontId="0" fillId="28" borderId="97" xfId="0" applyFill="1" applyBorder="1">
      <alignment vertical="center"/>
    </xf>
    <xf numFmtId="0" fontId="0" fillId="28" borderId="107" xfId="0" applyFill="1" applyBorder="1">
      <alignment vertical="center"/>
    </xf>
    <xf numFmtId="0" fontId="0" fillId="28" borderId="100" xfId="0" applyFill="1" applyBorder="1">
      <alignment vertical="center"/>
    </xf>
    <xf numFmtId="0" fontId="0" fillId="28" borderId="61" xfId="0" applyFill="1" applyBorder="1">
      <alignment vertical="center"/>
    </xf>
    <xf numFmtId="0" fontId="0" fillId="0" borderId="106" xfId="0"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8" fillId="0" borderId="0" xfId="0" applyFont="1" applyAlignment="1">
      <alignment horizontal="left" vertical="center"/>
    </xf>
    <xf numFmtId="0" fontId="51" fillId="0" borderId="0" xfId="0" applyFont="1">
      <alignment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56" fillId="0" borderId="0" xfId="0" applyFont="1">
      <alignment vertical="center"/>
    </xf>
    <xf numFmtId="0" fontId="56" fillId="0" borderId="0" xfId="0" applyFont="1" applyAlignment="1">
      <alignment horizontal="right" vertical="center"/>
    </xf>
    <xf numFmtId="0" fontId="56" fillId="0" borderId="104" xfId="0" applyFont="1" applyBorder="1">
      <alignment vertical="center"/>
    </xf>
    <xf numFmtId="0" fontId="56" fillId="0" borderId="105" xfId="0" applyFont="1" applyBorder="1">
      <alignment vertical="center"/>
    </xf>
    <xf numFmtId="0" fontId="56" fillId="0" borderId="23" xfId="0" applyFont="1" applyBorder="1">
      <alignment vertical="center"/>
    </xf>
    <xf numFmtId="0" fontId="56" fillId="0" borderId="24" xfId="0" applyFont="1" applyBorder="1">
      <alignment vertical="center"/>
    </xf>
    <xf numFmtId="0" fontId="58" fillId="0" borderId="0" xfId="0" applyFont="1">
      <alignment vertical="center"/>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0" fontId="0" fillId="0" borderId="33" xfId="0" applyBorder="1" applyAlignment="1">
      <alignment vertical="top"/>
    </xf>
    <xf numFmtId="0" fontId="59" fillId="0" borderId="0" xfId="0" applyFont="1">
      <alignment vertical="center"/>
    </xf>
    <xf numFmtId="0" fontId="59" fillId="0" borderId="18" xfId="0" applyFont="1" applyBorder="1">
      <alignment vertical="center"/>
    </xf>
    <xf numFmtId="0" fontId="56" fillId="0" borderId="0" xfId="0" applyFont="1" applyAlignment="1">
      <alignment horizontal="center" vertical="center"/>
    </xf>
    <xf numFmtId="0" fontId="56" fillId="0" borderId="18" xfId="0" applyFont="1" applyBorder="1" applyAlignment="1">
      <alignment horizontal="center" vertical="center"/>
    </xf>
    <xf numFmtId="0" fontId="67" fillId="0" borderId="0" xfId="54" applyFont="1">
      <alignment vertical="center"/>
    </xf>
    <xf numFmtId="0" fontId="10" fillId="0" borderId="33" xfId="51" applyFont="1" applyBorder="1">
      <alignment vertical="center"/>
    </xf>
    <xf numFmtId="0" fontId="0" fillId="0" borderId="32" xfId="0" applyBorder="1" applyAlignment="1">
      <alignment horizontal="center" vertical="center" shrinkToFit="1"/>
    </xf>
    <xf numFmtId="196" fontId="0" fillId="0" borderId="0" xfId="0" applyNumberFormat="1" applyAlignment="1">
      <alignment horizontal="center" vertical="center"/>
    </xf>
    <xf numFmtId="0" fontId="53" fillId="0" borderId="0" xfId="54" applyFont="1">
      <alignment vertical="center"/>
    </xf>
    <xf numFmtId="0" fontId="53" fillId="0" borderId="0" xfId="54" applyFont="1" applyAlignment="1">
      <alignment horizontal="right" vertical="center"/>
    </xf>
    <xf numFmtId="0" fontId="53" fillId="23" borderId="0" xfId="54" applyFont="1" applyFill="1">
      <alignment vertical="center"/>
    </xf>
    <xf numFmtId="0" fontId="72" fillId="0" borderId="102" xfId="5" applyFont="1" applyBorder="1" applyAlignment="1">
      <alignment horizontal="center" vertical="center"/>
    </xf>
    <xf numFmtId="0" fontId="72" fillId="0" borderId="103" xfId="5" applyFont="1" applyBorder="1" applyAlignment="1">
      <alignment horizontal="justify" vertical="center"/>
    </xf>
    <xf numFmtId="0" fontId="72" fillId="0" borderId="156" xfId="5" applyFont="1" applyBorder="1" applyAlignment="1">
      <alignment horizontal="left" vertical="center" shrinkToFit="1"/>
    </xf>
    <xf numFmtId="0" fontId="72" fillId="27" borderId="63" xfId="5" applyFont="1" applyFill="1" applyBorder="1" applyAlignment="1">
      <alignment horizontal="center" vertical="center"/>
    </xf>
    <xf numFmtId="0" fontId="72" fillId="27" borderId="64" xfId="5" applyFont="1" applyFill="1" applyBorder="1" applyAlignment="1">
      <alignment horizontal="justify" vertical="center"/>
    </xf>
    <xf numFmtId="184" fontId="72" fillId="27" borderId="65" xfId="5" applyNumberFormat="1" applyFont="1" applyFill="1" applyBorder="1" applyAlignment="1">
      <alignment horizontal="left" vertical="center" shrinkToFit="1"/>
    </xf>
    <xf numFmtId="0" fontId="72" fillId="0" borderId="0" xfId="5" applyFont="1" applyAlignment="1">
      <alignment horizontal="center" vertical="center"/>
    </xf>
    <xf numFmtId="0" fontId="72" fillId="0" borderId="0" xfId="5" applyFont="1" applyAlignment="1">
      <alignment horizontal="justify" vertical="center"/>
    </xf>
    <xf numFmtId="184" fontId="72" fillId="0" borderId="0" xfId="5" applyNumberFormat="1" applyFont="1" applyAlignment="1">
      <alignment horizontal="center" vertical="center" shrinkToFit="1"/>
    </xf>
    <xf numFmtId="181" fontId="74" fillId="28" borderId="107" xfId="55" applyNumberFormat="1" applyFont="1" applyFill="1" applyBorder="1" applyAlignment="1" applyProtection="1">
      <alignment horizontal="right" vertical="center" wrapText="1"/>
    </xf>
    <xf numFmtId="181" fontId="74" fillId="0" borderId="107" xfId="55" applyNumberFormat="1" applyFont="1" applyBorder="1" applyAlignment="1" applyProtection="1">
      <alignment horizontal="right" vertical="center" wrapText="1"/>
    </xf>
    <xf numFmtId="0" fontId="61" fillId="0" borderId="100" xfId="5" applyFont="1" applyBorder="1" applyAlignment="1">
      <alignment horizontal="left" vertical="center" shrinkToFit="1"/>
    </xf>
    <xf numFmtId="56" fontId="53" fillId="0" borderId="0" xfId="54" applyNumberFormat="1" applyFont="1">
      <alignment vertical="center"/>
    </xf>
    <xf numFmtId="0" fontId="61" fillId="0" borderId="66" xfId="5" applyFont="1" applyBorder="1" applyAlignment="1">
      <alignment horizontal="left" vertical="center" wrapText="1" shrinkToFit="1"/>
    </xf>
    <xf numFmtId="0" fontId="72" fillId="0" borderId="68" xfId="54" applyFont="1" applyBorder="1">
      <alignment vertical="center"/>
    </xf>
    <xf numFmtId="0" fontId="72" fillId="31" borderId="147" xfId="5" applyFont="1" applyFill="1" applyBorder="1" applyAlignment="1">
      <alignment horizontal="center" vertical="center"/>
    </xf>
    <xf numFmtId="0" fontId="72" fillId="31" borderId="148" xfId="5" applyFont="1" applyFill="1" applyBorder="1" applyAlignment="1">
      <alignment horizontal="justify" vertical="center"/>
    </xf>
    <xf numFmtId="0" fontId="72" fillId="31" borderId="149" xfId="5" applyFont="1" applyFill="1" applyBorder="1" applyAlignment="1">
      <alignment horizontal="left" vertical="center" shrinkToFit="1"/>
    </xf>
    <xf numFmtId="0" fontId="72" fillId="0" borderId="38" xfId="5" applyFont="1" applyBorder="1" applyAlignment="1">
      <alignment horizontal="center" vertical="center"/>
    </xf>
    <xf numFmtId="0" fontId="72" fillId="0" borderId="88" xfId="5" applyFont="1" applyBorder="1" applyAlignment="1">
      <alignment horizontal="justify" vertical="center"/>
    </xf>
    <xf numFmtId="184" fontId="72" fillId="0" borderId="39" xfId="5" applyNumberFormat="1" applyFont="1" applyBorder="1" applyAlignment="1">
      <alignment horizontal="left" vertical="center" shrinkToFit="1"/>
    </xf>
    <xf numFmtId="0" fontId="51" fillId="0" borderId="104" xfId="0" applyFont="1" applyBorder="1">
      <alignment vertical="center"/>
    </xf>
    <xf numFmtId="0" fontId="53" fillId="32" borderId="99" xfId="54" applyFont="1" applyFill="1" applyBorder="1" applyAlignment="1">
      <alignment horizontal="distributed" vertical="center" wrapText="1"/>
    </xf>
    <xf numFmtId="0" fontId="53" fillId="32" borderId="111" xfId="5" applyFont="1" applyFill="1" applyBorder="1" applyAlignment="1">
      <alignment horizontal="center" vertical="center" wrapText="1"/>
    </xf>
    <xf numFmtId="0" fontId="69" fillId="0" borderId="0" xfId="0" applyFont="1" applyAlignment="1">
      <alignment horizontal="center" vertical="center"/>
    </xf>
    <xf numFmtId="0" fontId="0" fillId="0" borderId="107" xfId="0" applyBorder="1" applyAlignment="1">
      <alignment horizontal="center" vertical="center"/>
    </xf>
    <xf numFmtId="0" fontId="3" fillId="0" borderId="23" xfId="0" applyFont="1" applyBorder="1" applyAlignment="1">
      <alignment vertical="center" wrapText="1"/>
    </xf>
    <xf numFmtId="0" fontId="3" fillId="0" borderId="32" xfId="0" applyFont="1" applyBorder="1" applyAlignment="1">
      <alignment vertical="center" wrapText="1"/>
    </xf>
    <xf numFmtId="0" fontId="0" fillId="0" borderId="101" xfId="0" applyBorder="1">
      <alignment vertical="center"/>
    </xf>
    <xf numFmtId="0" fontId="0" fillId="0" borderId="89" xfId="0" applyBorder="1">
      <alignment vertical="center"/>
    </xf>
    <xf numFmtId="0" fontId="0" fillId="0" borderId="97" xfId="0" applyBorder="1">
      <alignment vertical="center"/>
    </xf>
    <xf numFmtId="0" fontId="0" fillId="0" borderId="92" xfId="0" applyBorder="1">
      <alignment vertical="center"/>
    </xf>
    <xf numFmtId="0" fontId="0" fillId="0" borderId="31" xfId="0" applyBorder="1">
      <alignment vertical="center"/>
    </xf>
    <xf numFmtId="0" fontId="0" fillId="0" borderId="3" xfId="0" applyBorder="1">
      <alignment vertical="center"/>
    </xf>
    <xf numFmtId="0" fontId="0" fillId="0" borderId="17" xfId="0" applyBorder="1">
      <alignment vertical="center"/>
    </xf>
    <xf numFmtId="0" fontId="0" fillId="0" borderId="75" xfId="0" applyBorder="1">
      <alignment vertical="center"/>
    </xf>
    <xf numFmtId="0" fontId="0" fillId="0" borderId="19" xfId="0" applyBorder="1">
      <alignment vertical="center"/>
    </xf>
    <xf numFmtId="0" fontId="38" fillId="0" borderId="107"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right" vertical="center"/>
    </xf>
    <xf numFmtId="0" fontId="2" fillId="0" borderId="107" xfId="0" applyFont="1" applyBorder="1" applyAlignment="1">
      <alignment horizontal="center" vertical="center"/>
    </xf>
    <xf numFmtId="0" fontId="4" fillId="0" borderId="1" xfId="0" applyFont="1" applyBorder="1" applyAlignment="1">
      <alignment horizontal="center" vertical="center" wrapText="1"/>
    </xf>
    <xf numFmtId="0" fontId="0" fillId="26" borderId="4" xfId="0" applyFill="1" applyBorder="1" applyAlignment="1">
      <alignment horizontal="center" vertical="center"/>
    </xf>
    <xf numFmtId="0" fontId="0" fillId="26" borderId="28" xfId="0" applyFill="1" applyBorder="1" applyAlignment="1">
      <alignment horizontal="center" vertical="center"/>
    </xf>
    <xf numFmtId="0" fontId="0" fillId="26" borderId="33" xfId="0" applyFill="1" applyBorder="1">
      <alignment vertical="center"/>
    </xf>
    <xf numFmtId="0" fontId="0" fillId="26" borderId="34" xfId="0" applyFill="1" applyBorder="1">
      <alignment vertical="center"/>
    </xf>
    <xf numFmtId="0" fontId="0" fillId="26" borderId="28" xfId="0" applyFill="1" applyBorder="1">
      <alignment vertical="center"/>
    </xf>
    <xf numFmtId="0" fontId="32" fillId="26" borderId="95" xfId="0" applyFont="1" applyFill="1" applyBorder="1" applyAlignment="1">
      <alignment horizontal="center" vertical="center" wrapText="1"/>
    </xf>
    <xf numFmtId="0" fontId="0" fillId="0" borderId="30" xfId="0" applyBorder="1">
      <alignment vertical="center"/>
    </xf>
    <xf numFmtId="0" fontId="37" fillId="0" borderId="18" xfId="0" applyFont="1" applyBorder="1" applyAlignment="1">
      <alignment horizontal="center" vertical="center"/>
    </xf>
    <xf numFmtId="0" fontId="37" fillId="0" borderId="18" xfId="0" applyFont="1" applyBorder="1" applyAlignment="1">
      <alignment horizontal="right" vertical="center"/>
    </xf>
    <xf numFmtId="186" fontId="37" fillId="0" borderId="29" xfId="0" applyNumberFormat="1" applyFont="1" applyBorder="1" applyAlignment="1">
      <alignment horizontal="center" vertical="center"/>
    </xf>
    <xf numFmtId="0" fontId="30" fillId="0" borderId="101"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0" fillId="0" borderId="30" xfId="0" applyBorder="1" applyAlignment="1">
      <alignment horizontal="center" vertical="center"/>
    </xf>
    <xf numFmtId="0" fontId="0" fillId="0" borderId="100" xfId="0" applyBorder="1" applyAlignment="1">
      <alignment horizontal="center" vertical="center"/>
    </xf>
    <xf numFmtId="0" fontId="32" fillId="0" borderId="110" xfId="0" applyFont="1" applyBorder="1" applyAlignment="1">
      <alignment horizontal="center" vertical="center"/>
    </xf>
    <xf numFmtId="0" fontId="0" fillId="0" borderId="0" xfId="0" applyAlignment="1">
      <alignment vertical="center" textRotation="255"/>
    </xf>
    <xf numFmtId="0" fontId="7" fillId="0" borderId="0" xfId="0" applyFont="1">
      <alignment vertical="center"/>
    </xf>
    <xf numFmtId="0" fontId="52" fillId="0" borderId="0" xfId="0" applyFont="1">
      <alignment vertical="center"/>
    </xf>
    <xf numFmtId="0" fontId="4" fillId="0" borderId="134" xfId="0" applyFont="1" applyBorder="1" applyAlignment="1">
      <alignment horizontal="center" vertical="center"/>
    </xf>
    <xf numFmtId="0" fontId="63" fillId="0" borderId="134" xfId="0" applyFont="1" applyBorder="1">
      <alignment vertical="center"/>
    </xf>
    <xf numFmtId="20" fontId="0" fillId="0" borderId="0" xfId="0" applyNumberFormat="1" applyAlignment="1">
      <alignment horizontal="center" vertical="center"/>
    </xf>
    <xf numFmtId="0" fontId="0" fillId="0" borderId="24" xfId="0" applyBorder="1">
      <alignment vertical="center"/>
    </xf>
    <xf numFmtId="0" fontId="0" fillId="0" borderId="18" xfId="0" applyBorder="1">
      <alignment vertical="center"/>
    </xf>
    <xf numFmtId="0" fontId="53" fillId="0" borderId="0" xfId="0" applyFont="1">
      <alignment vertical="center"/>
    </xf>
    <xf numFmtId="0" fontId="4" fillId="0" borderId="0" xfId="0" applyFont="1">
      <alignment vertical="center"/>
    </xf>
    <xf numFmtId="0" fontId="62" fillId="0" borderId="0" xfId="0" applyFont="1">
      <alignment vertical="center"/>
    </xf>
    <xf numFmtId="0" fontId="55" fillId="0" borderId="0" xfId="0" applyFont="1">
      <alignment vertical="center"/>
    </xf>
    <xf numFmtId="0" fontId="54" fillId="0" borderId="0" xfId="0" applyFont="1">
      <alignment vertical="center"/>
    </xf>
    <xf numFmtId="0" fontId="0" fillId="0" borderId="0" xfId="0" applyAlignment="1">
      <alignment horizontal="center" vertical="center" textRotation="255"/>
    </xf>
    <xf numFmtId="0" fontId="0" fillId="0" borderId="152" xfId="0" applyBorder="1" applyAlignment="1">
      <alignment horizontal="center" vertical="center"/>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75" xfId="0" applyBorder="1" applyAlignment="1">
      <alignment horizontal="center" vertical="center" shrinkToFit="1"/>
    </xf>
    <xf numFmtId="0" fontId="0" fillId="0" borderId="161" xfId="0" applyBorder="1" applyAlignment="1">
      <alignment horizontal="center" vertical="center"/>
    </xf>
    <xf numFmtId="181" fontId="0" fillId="0" borderId="31" xfId="0" applyNumberFormat="1" applyBorder="1" applyAlignment="1">
      <alignment horizontal="center" vertical="center" shrinkToFit="1"/>
    </xf>
    <xf numFmtId="181" fontId="0" fillId="0" borderId="3" xfId="0" applyNumberFormat="1" applyBorder="1" applyAlignment="1">
      <alignment horizontal="center" vertical="center" shrinkToFit="1"/>
    </xf>
    <xf numFmtId="181" fontId="0" fillId="0" borderId="75" xfId="0" applyNumberFormat="1" applyBorder="1" applyAlignment="1">
      <alignment horizontal="center" vertical="center" shrinkToFit="1"/>
    </xf>
    <xf numFmtId="0" fontId="0" fillId="0" borderId="97" xfId="0" applyBorder="1" applyAlignment="1">
      <alignment horizontal="center" vertical="center" shrinkToFit="1"/>
    </xf>
    <xf numFmtId="0" fontId="0" fillId="0" borderId="107" xfId="0" applyBorder="1" applyAlignment="1">
      <alignment horizontal="center" vertical="center" shrinkToFit="1"/>
    </xf>
    <xf numFmtId="0" fontId="0" fillId="0" borderId="100" xfId="0" applyBorder="1" applyAlignment="1">
      <alignment horizontal="center" vertical="center" shrinkToFit="1"/>
    </xf>
    <xf numFmtId="181" fontId="0" fillId="0" borderId="95" xfId="0" applyNumberFormat="1" applyBorder="1" applyAlignment="1">
      <alignment horizontal="center" vertical="center" shrinkToFit="1"/>
    </xf>
    <xf numFmtId="181" fontId="0" fillId="0" borderId="15" xfId="0" applyNumberFormat="1" applyBorder="1" applyAlignment="1">
      <alignment horizontal="center" vertical="center" shrinkToFit="1"/>
    </xf>
    <xf numFmtId="181" fontId="0" fillId="0" borderId="16" xfId="0" applyNumberFormat="1" applyBorder="1" applyAlignment="1">
      <alignment horizontal="center" vertical="center" shrinkToFit="1"/>
    </xf>
    <xf numFmtId="0" fontId="0" fillId="0" borderId="158" xfId="0" applyBorder="1" applyAlignment="1">
      <alignment horizontal="center" vertical="center"/>
    </xf>
    <xf numFmtId="0" fontId="0" fillId="0" borderId="152" xfId="0" applyBorder="1">
      <alignment vertical="center"/>
    </xf>
    <xf numFmtId="0" fontId="0" fillId="0" borderId="98" xfId="0" applyBorder="1">
      <alignment vertical="center"/>
    </xf>
    <xf numFmtId="0" fontId="0" fillId="0" borderId="154" xfId="0" applyBorder="1" applyAlignment="1">
      <alignment horizontal="center" vertical="center"/>
    </xf>
    <xf numFmtId="38" fontId="0" fillId="0" borderId="154" xfId="57" applyFont="1" applyFill="1" applyBorder="1">
      <alignment vertical="center"/>
    </xf>
    <xf numFmtId="38" fontId="0" fillId="0" borderId="95" xfId="57" applyFont="1" applyFill="1" applyBorder="1">
      <alignment vertical="center"/>
    </xf>
    <xf numFmtId="38" fontId="0" fillId="0" borderId="96" xfId="57" applyFont="1" applyFill="1" applyBorder="1">
      <alignment vertical="center"/>
    </xf>
    <xf numFmtId="0" fontId="48" fillId="0" borderId="41" xfId="0" applyFont="1" applyBorder="1" applyAlignment="1">
      <alignment horizontal="center" vertical="center"/>
    </xf>
    <xf numFmtId="0" fontId="48" fillId="0" borderId="0" xfId="0" applyFont="1" applyAlignment="1">
      <alignment horizontal="center" vertical="center"/>
    </xf>
    <xf numFmtId="38" fontId="69" fillId="0" borderId="0" xfId="57" applyFont="1" applyFill="1" applyBorder="1" applyAlignment="1">
      <alignment horizontal="right" vertical="center"/>
    </xf>
    <xf numFmtId="187" fontId="58" fillId="0" borderId="0" xfId="0" applyNumberFormat="1" applyFont="1" applyAlignment="1">
      <alignment horizontal="left" vertical="center"/>
    </xf>
    <xf numFmtId="187" fontId="58" fillId="0" borderId="0" xfId="0" applyNumberFormat="1" applyFont="1" applyAlignment="1">
      <alignment horizontal="center" vertical="center"/>
    </xf>
    <xf numFmtId="9" fontId="58" fillId="0" borderId="0" xfId="0" applyNumberFormat="1" applyFont="1" applyAlignment="1">
      <alignment horizontal="center" vertical="center"/>
    </xf>
    <xf numFmtId="0" fontId="51" fillId="26" borderId="107" xfId="0"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0" fillId="26" borderId="107" xfId="0" applyFill="1" applyBorder="1" applyAlignment="1">
      <alignment horizontal="center" vertical="center"/>
    </xf>
    <xf numFmtId="0" fontId="39" fillId="26" borderId="1" xfId="0" applyFont="1" applyFill="1" applyBorder="1" applyAlignment="1">
      <alignment horizontal="center" vertical="center"/>
    </xf>
    <xf numFmtId="0" fontId="37" fillId="26" borderId="1" xfId="0" applyFont="1" applyFill="1" applyBorder="1" applyAlignment="1">
      <alignment horizontal="center" vertical="center"/>
    </xf>
    <xf numFmtId="178" fontId="0" fillId="0" borderId="107" xfId="0" applyNumberFormat="1" applyBorder="1" applyAlignment="1">
      <alignment horizontal="center" vertical="center"/>
    </xf>
    <xf numFmtId="0" fontId="79" fillId="0" borderId="0" xfId="53" applyFont="1">
      <alignment vertical="center"/>
    </xf>
    <xf numFmtId="0" fontId="80" fillId="0" borderId="0" xfId="53" applyFont="1">
      <alignment vertical="center"/>
    </xf>
    <xf numFmtId="58" fontId="80" fillId="0" borderId="0" xfId="53" applyNumberFormat="1" applyFont="1">
      <alignment vertical="center"/>
    </xf>
    <xf numFmtId="192" fontId="80" fillId="0" borderId="18" xfId="53" applyNumberFormat="1" applyFont="1" applyBorder="1">
      <alignment vertical="center"/>
    </xf>
    <xf numFmtId="192" fontId="79" fillId="0" borderId="0" xfId="53" applyNumberFormat="1" applyFont="1">
      <alignment vertical="center"/>
    </xf>
    <xf numFmtId="0" fontId="81" fillId="24" borderId="78" xfId="53" applyFont="1" applyFill="1" applyBorder="1" applyAlignment="1">
      <alignment horizontal="center" vertical="center"/>
    </xf>
    <xf numFmtId="0" fontId="80" fillId="0" borderId="78" xfId="53" applyFont="1" applyBorder="1">
      <alignment vertical="center"/>
    </xf>
    <xf numFmtId="191" fontId="81" fillId="0" borderId="85" xfId="53" applyNumberFormat="1" applyFont="1" applyBorder="1" applyAlignment="1">
      <alignment horizontal="center" vertical="center" shrinkToFit="1"/>
    </xf>
    <xf numFmtId="194" fontId="81" fillId="0" borderId="85" xfId="53" applyNumberFormat="1" applyFont="1" applyBorder="1" applyAlignment="1">
      <alignment vertical="center" shrinkToFit="1"/>
    </xf>
    <xf numFmtId="191" fontId="81" fillId="0" borderId="79" xfId="53" applyNumberFormat="1" applyFont="1" applyBorder="1" applyAlignment="1">
      <alignment horizontal="center" vertical="center"/>
    </xf>
    <xf numFmtId="0" fontId="80" fillId="24" borderId="78" xfId="53" applyFont="1" applyFill="1" applyBorder="1" applyAlignment="1">
      <alignment horizontal="center" vertical="center"/>
    </xf>
    <xf numFmtId="0" fontId="80" fillId="0" borderId="78" xfId="53" applyFont="1" applyBorder="1" applyAlignment="1">
      <alignment horizontal="right" vertical="center" shrinkToFit="1"/>
    </xf>
    <xf numFmtId="0" fontId="82" fillId="24" borderId="78" xfId="53" applyFont="1" applyFill="1" applyBorder="1" applyAlignment="1">
      <alignment horizontal="center" vertical="center"/>
    </xf>
    <xf numFmtId="0" fontId="81" fillId="24" borderId="78" xfId="53" applyFont="1" applyFill="1" applyBorder="1" applyAlignment="1">
      <alignment horizontal="center" vertical="center" shrinkToFit="1"/>
    </xf>
    <xf numFmtId="0" fontId="80" fillId="29" borderId="78" xfId="53" applyFont="1" applyFill="1" applyBorder="1">
      <alignment vertical="center"/>
    </xf>
    <xf numFmtId="0" fontId="81" fillId="24" borderId="82" xfId="53" applyFont="1" applyFill="1" applyBorder="1" applyAlignment="1">
      <alignment horizontal="center" vertical="center" shrinkToFit="1"/>
    </xf>
    <xf numFmtId="0" fontId="80" fillId="24" borderId="82" xfId="53" applyFont="1" applyFill="1" applyBorder="1" applyAlignment="1">
      <alignment horizontal="center" vertical="center" shrinkToFit="1"/>
    </xf>
    <xf numFmtId="0" fontId="79" fillId="0" borderId="81" xfId="53" applyFont="1" applyBorder="1">
      <alignment vertical="center"/>
    </xf>
    <xf numFmtId="0" fontId="81" fillId="24" borderId="80" xfId="53" applyFont="1" applyFill="1" applyBorder="1" applyAlignment="1">
      <alignment horizontal="center" vertical="center"/>
    </xf>
    <xf numFmtId="0" fontId="81" fillId="24" borderId="85" xfId="53" applyFont="1" applyFill="1" applyBorder="1" applyAlignment="1">
      <alignment horizontal="center" vertical="center"/>
    </xf>
    <xf numFmtId="0" fontId="81" fillId="24" borderId="79" xfId="53" applyFont="1" applyFill="1" applyBorder="1" applyAlignment="1">
      <alignment horizontal="center" vertical="center"/>
    </xf>
    <xf numFmtId="0" fontId="81" fillId="24" borderId="82" xfId="53" applyFont="1" applyFill="1" applyBorder="1" applyAlignment="1">
      <alignment horizontal="center" vertical="center"/>
    </xf>
    <xf numFmtId="0" fontId="80" fillId="24" borderId="78" xfId="53" applyFont="1" applyFill="1" applyBorder="1" applyAlignment="1">
      <alignment horizontal="center" vertical="center" shrinkToFit="1"/>
    </xf>
    <xf numFmtId="56" fontId="80" fillId="0" borderId="78" xfId="53" applyNumberFormat="1" applyFont="1" applyBorder="1">
      <alignment vertical="center"/>
    </xf>
    <xf numFmtId="0" fontId="80" fillId="0" borderId="78" xfId="53" applyFont="1" applyBorder="1" applyAlignment="1">
      <alignment horizontal="center" vertical="center"/>
    </xf>
    <xf numFmtId="190" fontId="80" fillId="24" borderId="78" xfId="53" applyNumberFormat="1" applyFont="1" applyFill="1" applyBorder="1">
      <alignment vertical="center"/>
    </xf>
    <xf numFmtId="190" fontId="80" fillId="24" borderId="83" xfId="53" applyNumberFormat="1" applyFont="1" applyFill="1" applyBorder="1">
      <alignment vertical="center"/>
    </xf>
    <xf numFmtId="190" fontId="80" fillId="29" borderId="78" xfId="53" applyNumberFormat="1" applyFont="1" applyFill="1" applyBorder="1">
      <alignment vertical="center"/>
    </xf>
    <xf numFmtId="0" fontId="80" fillId="24" borderId="107" xfId="53" applyFont="1" applyFill="1" applyBorder="1" applyAlignment="1">
      <alignment horizontal="center" vertical="center"/>
    </xf>
    <xf numFmtId="190" fontId="80" fillId="28" borderId="107" xfId="53" applyNumberFormat="1" applyFont="1" applyFill="1" applyBorder="1">
      <alignment vertical="center"/>
    </xf>
    <xf numFmtId="190" fontId="80" fillId="28" borderId="78" xfId="53" applyNumberFormat="1" applyFont="1" applyFill="1" applyBorder="1">
      <alignment vertical="center"/>
    </xf>
    <xf numFmtId="0" fontId="79" fillId="0" borderId="0" xfId="53" applyFont="1" applyAlignment="1">
      <alignment vertical="center" shrinkToFit="1"/>
    </xf>
    <xf numFmtId="0" fontId="81" fillId="24" borderId="107" xfId="53" applyFont="1" applyFill="1" applyBorder="1" applyAlignment="1">
      <alignment horizontal="center" vertical="center"/>
    </xf>
    <xf numFmtId="0" fontId="79" fillId="0" borderId="107" xfId="53" applyFont="1" applyBorder="1">
      <alignment vertical="center"/>
    </xf>
    <xf numFmtId="0" fontId="80" fillId="0" borderId="0" xfId="53" applyFont="1" applyAlignment="1">
      <alignment vertical="center" shrinkToFit="1"/>
    </xf>
    <xf numFmtId="0" fontId="82" fillId="24" borderId="82" xfId="53" applyFont="1" applyFill="1" applyBorder="1" applyAlignment="1">
      <alignment horizontal="right" vertical="center"/>
    </xf>
    <xf numFmtId="176" fontId="82" fillId="0" borderId="78" xfId="53" applyNumberFormat="1" applyFont="1" applyBorder="1">
      <alignment vertical="center"/>
    </xf>
    <xf numFmtId="0" fontId="82" fillId="24" borderId="3" xfId="53" applyFont="1" applyFill="1" applyBorder="1">
      <alignment vertical="center"/>
    </xf>
    <xf numFmtId="0" fontId="82" fillId="0" borderId="78" xfId="53" applyFont="1" applyBorder="1">
      <alignment vertical="center"/>
    </xf>
    <xf numFmtId="0" fontId="82" fillId="26" borderId="78" xfId="53" applyFont="1" applyFill="1" applyBorder="1">
      <alignment vertical="center"/>
    </xf>
    <xf numFmtId="0" fontId="80" fillId="28" borderId="78" xfId="53" applyFont="1" applyFill="1" applyBorder="1">
      <alignment vertical="center"/>
    </xf>
    <xf numFmtId="0" fontId="80" fillId="0" borderId="81" xfId="53" applyFont="1" applyBorder="1">
      <alignment vertical="center"/>
    </xf>
    <xf numFmtId="0" fontId="0" fillId="26" borderId="1" xfId="0" applyFill="1" applyBorder="1" applyAlignment="1">
      <alignment horizontal="center" vertical="center" textRotation="255"/>
    </xf>
    <xf numFmtId="0" fontId="0" fillId="26" borderId="1" xfId="0" applyFill="1" applyBorder="1" applyAlignment="1">
      <alignment horizontal="center" vertical="center"/>
    </xf>
    <xf numFmtId="0" fontId="51" fillId="26" borderId="1" xfId="0" applyFont="1" applyFill="1" applyBorder="1" applyAlignment="1">
      <alignment horizontal="center" vertical="center" wrapText="1"/>
    </xf>
    <xf numFmtId="0" fontId="51" fillId="0" borderId="0" xfId="0" applyFont="1" applyAlignment="1">
      <alignment vertical="top"/>
    </xf>
    <xf numFmtId="0" fontId="51" fillId="0" borderId="0" xfId="0" applyFont="1" applyAlignment="1">
      <alignment horizontal="right" vertical="top"/>
    </xf>
    <xf numFmtId="0" fontId="77" fillId="28" borderId="0" xfId="0" applyFont="1" applyFill="1" applyAlignment="1">
      <alignment horizontal="center" vertical="top"/>
    </xf>
    <xf numFmtId="0" fontId="51" fillId="0" borderId="18" xfId="0" applyFont="1" applyBorder="1" applyAlignment="1">
      <alignment vertical="top"/>
    </xf>
    <xf numFmtId="0" fontId="77" fillId="0" borderId="18" xfId="0" applyFont="1" applyBorder="1" applyAlignment="1">
      <alignment vertical="top"/>
    </xf>
    <xf numFmtId="0" fontId="51" fillId="26" borderId="107" xfId="0" applyFont="1" applyFill="1" applyBorder="1">
      <alignment vertical="center"/>
    </xf>
    <xf numFmtId="0" fontId="51" fillId="26" borderId="91" xfId="0" applyFont="1" applyFill="1" applyBorder="1">
      <alignment vertical="center"/>
    </xf>
    <xf numFmtId="0" fontId="51" fillId="0" borderId="107" xfId="0" applyFont="1" applyBorder="1">
      <alignment vertical="center"/>
    </xf>
    <xf numFmtId="0" fontId="51" fillId="0" borderId="91" xfId="0" applyFont="1" applyBorder="1">
      <alignment vertical="center"/>
    </xf>
    <xf numFmtId="0" fontId="51" fillId="0" borderId="0" xfId="0" applyFont="1" applyAlignment="1">
      <alignment horizontal="right" vertical="center"/>
    </xf>
    <xf numFmtId="179" fontId="51" fillId="0" borderId="0" xfId="0" applyNumberFormat="1" applyFont="1" applyAlignment="1">
      <alignment horizontal="right" vertical="center"/>
    </xf>
    <xf numFmtId="0" fontId="69" fillId="26" borderId="107" xfId="0" applyFont="1" applyFill="1" applyBorder="1" applyAlignment="1">
      <alignment horizontal="justify" vertical="center" wrapText="1"/>
    </xf>
    <xf numFmtId="0" fontId="58" fillId="0" borderId="107" xfId="0" applyFont="1" applyBorder="1" applyAlignment="1">
      <alignment horizontal="center" vertical="center" wrapText="1"/>
    </xf>
    <xf numFmtId="0" fontId="51" fillId="26" borderId="91" xfId="0" applyFont="1" applyFill="1" applyBorder="1" applyAlignment="1">
      <alignment horizontal="center" vertical="center"/>
    </xf>
    <xf numFmtId="0" fontId="56" fillId="26" borderId="107" xfId="0" applyFont="1" applyFill="1" applyBorder="1" applyAlignment="1">
      <alignment horizontal="center" vertical="center"/>
    </xf>
    <xf numFmtId="0" fontId="51" fillId="0" borderId="9" xfId="0" applyFont="1" applyBorder="1" applyAlignment="1">
      <alignment horizontal="center" vertical="center"/>
    </xf>
    <xf numFmtId="177" fontId="51" fillId="0" borderId="10" xfId="0" applyNumberFormat="1" applyFont="1" applyBorder="1" applyAlignment="1">
      <alignment horizontal="center" vertical="center"/>
    </xf>
    <xf numFmtId="177" fontId="51" fillId="0" borderId="11" xfId="0" applyNumberFormat="1" applyFont="1" applyBorder="1" applyAlignment="1">
      <alignment horizontal="center" vertical="center"/>
    </xf>
    <xf numFmtId="0" fontId="0" fillId="0" borderId="108" xfId="0" applyBorder="1" applyAlignment="1">
      <alignment horizontal="center" vertical="center"/>
    </xf>
    <xf numFmtId="0" fontId="56" fillId="0" borderId="158" xfId="0" applyFont="1" applyBorder="1" applyAlignment="1">
      <alignment horizontal="center" vertical="center"/>
    </xf>
    <xf numFmtId="181" fontId="0" fillId="0" borderId="151" xfId="0" applyNumberFormat="1" applyBorder="1">
      <alignment vertical="center"/>
    </xf>
    <xf numFmtId="181" fontId="56" fillId="0" borderId="162" xfId="0" applyNumberFormat="1" applyFont="1" applyBorder="1" applyAlignment="1">
      <alignment horizontal="center" vertical="center"/>
    </xf>
    <xf numFmtId="181" fontId="56" fillId="0" borderId="152" xfId="0" applyNumberFormat="1" applyFont="1" applyBorder="1" applyAlignment="1">
      <alignment horizontal="center" vertical="center"/>
    </xf>
    <xf numFmtId="181" fontId="56" fillId="0" borderId="41" xfId="0" applyNumberFormat="1" applyFont="1" applyBorder="1" applyAlignment="1">
      <alignment horizontal="center" vertical="center"/>
    </xf>
    <xf numFmtId="0" fontId="31" fillId="26" borderId="35" xfId="0" applyFont="1" applyFill="1" applyBorder="1" applyAlignment="1">
      <alignment horizontal="center" vertical="center" shrinkToFit="1"/>
    </xf>
    <xf numFmtId="176" fontId="86" fillId="0" borderId="151" xfId="0" quotePrefix="1" applyNumberFormat="1" applyFont="1" applyBorder="1" applyAlignment="1">
      <alignment horizontal="center" vertical="center"/>
    </xf>
    <xf numFmtId="176" fontId="86" fillId="0" borderId="152" xfId="0" applyNumberFormat="1" applyFont="1" applyBorder="1" applyAlignment="1">
      <alignment horizontal="center" vertical="center"/>
    </xf>
    <xf numFmtId="0" fontId="0" fillId="28" borderId="90" xfId="0" applyFill="1" applyBorder="1">
      <alignment vertical="center"/>
    </xf>
    <xf numFmtId="0" fontId="65" fillId="0" borderId="107" xfId="0" applyFont="1" applyBorder="1" applyAlignment="1">
      <alignment horizontal="center" vertical="center" wrapText="1"/>
    </xf>
    <xf numFmtId="0" fontId="65" fillId="0" borderId="90" xfId="0" applyFont="1" applyBorder="1" applyAlignment="1">
      <alignment horizontal="center" vertical="center" wrapText="1"/>
    </xf>
    <xf numFmtId="0" fontId="65" fillId="0" borderId="98" xfId="0" applyFont="1" applyBorder="1" applyAlignment="1">
      <alignment horizontal="center" vertical="center" wrapText="1"/>
    </xf>
    <xf numFmtId="0" fontId="0" fillId="28" borderId="98" xfId="0" applyFill="1" applyBorder="1">
      <alignment vertical="center"/>
    </xf>
    <xf numFmtId="0" fontId="65" fillId="0" borderId="91" xfId="0" applyFont="1" applyBorder="1" applyAlignment="1">
      <alignment horizontal="center" vertical="center" wrapText="1"/>
    </xf>
    <xf numFmtId="0" fontId="65" fillId="0" borderId="107" xfId="0" applyFont="1" applyBorder="1" applyAlignment="1">
      <alignment vertical="center" wrapText="1"/>
    </xf>
    <xf numFmtId="0" fontId="65" fillId="0" borderId="98" xfId="0" applyFont="1" applyBorder="1" applyAlignment="1">
      <alignment vertical="center" wrapText="1"/>
    </xf>
    <xf numFmtId="0" fontId="65" fillId="0" borderId="91" xfId="0" applyFont="1" applyBorder="1" applyAlignment="1">
      <alignment vertical="center" wrapText="1"/>
    </xf>
    <xf numFmtId="0" fontId="0" fillId="0" borderId="20" xfId="0" applyBorder="1">
      <alignment vertical="center"/>
    </xf>
    <xf numFmtId="0" fontId="0" fillId="28" borderId="20" xfId="0" applyFill="1" applyBorder="1">
      <alignment vertical="center"/>
    </xf>
    <xf numFmtId="0" fontId="0" fillId="28" borderId="118" xfId="0" applyFill="1" applyBorder="1">
      <alignment vertical="center"/>
    </xf>
    <xf numFmtId="0" fontId="0" fillId="28" borderId="117" xfId="0" applyFill="1" applyBorder="1">
      <alignment vertical="center"/>
    </xf>
    <xf numFmtId="0" fontId="0" fillId="28" borderId="157" xfId="0" applyFill="1" applyBorder="1">
      <alignment vertical="center"/>
    </xf>
    <xf numFmtId="0" fontId="0" fillId="28" borderId="153" xfId="0" applyFill="1" applyBorder="1">
      <alignment vertical="center"/>
    </xf>
    <xf numFmtId="0" fontId="31" fillId="26" borderId="37" xfId="0" applyFont="1" applyFill="1" applyBorder="1" applyAlignment="1">
      <alignment horizontal="center" vertical="center"/>
    </xf>
    <xf numFmtId="181" fontId="56" fillId="0" borderId="100" xfId="0" applyNumberFormat="1" applyFont="1" applyBorder="1" applyAlignment="1">
      <alignment horizontal="center" vertical="center" wrapText="1"/>
    </xf>
    <xf numFmtId="0" fontId="56" fillId="0" borderId="31" xfId="0" applyFont="1" applyBorder="1" applyAlignment="1">
      <alignment horizontal="center" vertical="center"/>
    </xf>
    <xf numFmtId="181" fontId="0" fillId="0" borderId="31" xfId="0" applyNumberFormat="1" applyBorder="1">
      <alignment vertical="center"/>
    </xf>
    <xf numFmtId="181" fontId="0" fillId="0" borderId="29" xfId="0" applyNumberFormat="1" applyBorder="1">
      <alignment vertical="center"/>
    </xf>
    <xf numFmtId="181" fontId="56" fillId="0" borderId="10" xfId="0" applyNumberFormat="1" applyFont="1" applyBorder="1" applyAlignment="1">
      <alignment horizontal="center" vertical="center" wrapText="1"/>
    </xf>
    <xf numFmtId="181" fontId="56" fillId="0" borderId="97" xfId="0" applyNumberFormat="1" applyFont="1" applyBorder="1" applyAlignment="1">
      <alignment horizontal="center" vertical="center" wrapText="1"/>
    </xf>
    <xf numFmtId="200" fontId="0" fillId="0" borderId="0" xfId="0" applyNumberFormat="1" applyAlignment="1">
      <alignment horizontal="center" vertical="center"/>
    </xf>
    <xf numFmtId="200" fontId="56" fillId="0" borderId="29" xfId="0" applyNumberFormat="1" applyFont="1" applyBorder="1" applyAlignment="1">
      <alignment horizontal="center" vertical="center" wrapText="1"/>
    </xf>
    <xf numFmtId="200" fontId="0" fillId="0" borderId="0" xfId="0" applyNumberFormat="1">
      <alignment vertical="center"/>
    </xf>
    <xf numFmtId="200" fontId="69" fillId="0" borderId="0" xfId="57" applyNumberFormat="1" applyFont="1" applyFill="1" applyBorder="1" applyAlignment="1">
      <alignment horizontal="right" vertical="center"/>
    </xf>
    <xf numFmtId="176" fontId="86" fillId="0" borderId="159" xfId="0" applyNumberFormat="1" applyFont="1" applyBorder="1" applyAlignment="1">
      <alignment horizontal="center" vertical="center"/>
    </xf>
    <xf numFmtId="181" fontId="56" fillId="0" borderId="159" xfId="0" applyNumberFormat="1" applyFont="1" applyBorder="1" applyAlignment="1">
      <alignment horizontal="center" vertical="center"/>
    </xf>
    <xf numFmtId="181" fontId="56" fillId="0" borderId="41" xfId="0" applyNumberFormat="1" applyFont="1" applyBorder="1" applyAlignment="1">
      <alignment horizontal="center" vertical="center" wrapText="1"/>
    </xf>
    <xf numFmtId="181" fontId="56" fillId="0" borderId="35" xfId="0" applyNumberFormat="1" applyFont="1" applyBorder="1" applyAlignment="1">
      <alignment horizontal="center" vertical="center" wrapText="1"/>
    </xf>
    <xf numFmtId="181" fontId="56" fillId="0" borderId="71" xfId="0" applyNumberFormat="1" applyFont="1" applyBorder="1" applyAlignment="1">
      <alignment horizontal="center" vertical="center" wrapText="1"/>
    </xf>
    <xf numFmtId="181" fontId="56" fillId="0" borderId="10" xfId="0" applyNumberFormat="1" applyFont="1" applyBorder="1" applyAlignment="1">
      <alignment horizontal="center" vertical="center"/>
    </xf>
    <xf numFmtId="200" fontId="56" fillId="0" borderId="98" xfId="0" applyNumberFormat="1" applyFont="1" applyBorder="1" applyAlignment="1">
      <alignment horizontal="center" vertical="center" wrapText="1"/>
    </xf>
    <xf numFmtId="6" fontId="57" fillId="0" borderId="0" xfId="57" applyNumberFormat="1" applyFont="1" applyFill="1" applyBorder="1" applyAlignment="1">
      <alignment vertical="center"/>
    </xf>
    <xf numFmtId="0" fontId="63" fillId="0" borderId="134" xfId="0" applyFont="1" applyBorder="1" applyAlignment="1">
      <alignment horizontal="center" vertical="center"/>
    </xf>
    <xf numFmtId="0" fontId="62" fillId="0" borderId="134" xfId="0" applyFont="1" applyBorder="1" applyAlignment="1">
      <alignment horizontal="center" vertical="center"/>
    </xf>
    <xf numFmtId="0" fontId="66" fillId="0" borderId="128" xfId="0" applyFont="1" applyBorder="1" applyAlignment="1">
      <alignment horizontal="center" vertical="center"/>
    </xf>
    <xf numFmtId="0" fontId="66" fillId="0" borderId="0" xfId="0" applyFont="1" applyAlignment="1">
      <alignment horizontal="center" vertical="center"/>
    </xf>
    <xf numFmtId="0" fontId="66" fillId="0" borderId="141" xfId="0" applyFont="1" applyBorder="1" applyAlignment="1">
      <alignment horizontal="center" vertical="center"/>
    </xf>
    <xf numFmtId="0" fontId="0" fillId="0" borderId="134" xfId="0" applyBorder="1">
      <alignment vertical="center"/>
    </xf>
    <xf numFmtId="0" fontId="10" fillId="0" borderId="33" xfId="51" applyFont="1" applyBorder="1" applyAlignment="1">
      <alignment horizontal="center" vertical="center"/>
    </xf>
    <xf numFmtId="0" fontId="91" fillId="0" borderId="87" xfId="3" applyFont="1" applyBorder="1" applyAlignment="1">
      <alignment horizontal="right" vertical="center"/>
    </xf>
    <xf numFmtId="0" fontId="92" fillId="0" borderId="175" xfId="4" applyFont="1" applyBorder="1" applyAlignment="1">
      <alignment horizontal="right" vertical="center"/>
    </xf>
    <xf numFmtId="0" fontId="92" fillId="0" borderId="115" xfId="4" applyFont="1" applyBorder="1">
      <alignment vertical="center"/>
    </xf>
    <xf numFmtId="0" fontId="0" fillId="0" borderId="0" xfId="0" applyAlignment="1">
      <alignment vertical="center" shrinkToFit="1"/>
    </xf>
    <xf numFmtId="0" fontId="93" fillId="0" borderId="42" xfId="5" applyFont="1" applyBorder="1" applyAlignment="1">
      <alignment horizontal="distributed" vertical="center" shrinkToFit="1"/>
    </xf>
    <xf numFmtId="0" fontId="93" fillId="0" borderId="43" xfId="5" applyFont="1" applyBorder="1" applyAlignment="1">
      <alignment horizontal="distributed" vertical="center" shrinkToFit="1"/>
    </xf>
    <xf numFmtId="0" fontId="93" fillId="0" borderId="44" xfId="5" applyFont="1" applyBorder="1" applyAlignment="1">
      <alignment horizontal="distributed" vertical="center" shrinkToFit="1"/>
    </xf>
    <xf numFmtId="0" fontId="93" fillId="0" borderId="116" xfId="5" applyFont="1" applyBorder="1" applyAlignment="1">
      <alignment horizontal="distributed" vertical="center" shrinkToFit="1"/>
    </xf>
    <xf numFmtId="0" fontId="93" fillId="36" borderId="44" xfId="5" applyFont="1" applyFill="1" applyBorder="1" applyAlignment="1">
      <alignment horizontal="right" vertical="center" shrinkToFit="1"/>
    </xf>
    <xf numFmtId="0" fontId="93" fillId="0" borderId="45" xfId="5" applyFont="1" applyBorder="1" applyAlignment="1">
      <alignment horizontal="distributed" vertical="center" shrinkToFit="1"/>
    </xf>
    <xf numFmtId="179" fontId="93" fillId="0" borderId="46" xfId="5" applyNumberFormat="1" applyFont="1" applyBorder="1" applyAlignment="1">
      <alignment horizontal="right" vertical="center" shrinkToFit="1"/>
    </xf>
    <xf numFmtId="180" fontId="93" fillId="0" borderId="48" xfId="1" applyNumberFormat="1" applyFont="1" applyBorder="1" applyAlignment="1">
      <alignment horizontal="right" vertical="center" shrinkToFit="1"/>
    </xf>
    <xf numFmtId="0" fontId="93" fillId="0" borderId="178" xfId="5" applyFont="1" applyBorder="1" applyAlignment="1">
      <alignment vertical="center" wrapText="1" shrinkToFit="1"/>
    </xf>
    <xf numFmtId="0" fontId="93" fillId="0" borderId="49" xfId="5" applyFont="1" applyBorder="1" applyAlignment="1">
      <alignment horizontal="left" vertical="center" wrapText="1" shrinkToFit="1"/>
    </xf>
    <xf numFmtId="0" fontId="93" fillId="0" borderId="49" xfId="5" applyFont="1" applyBorder="1" applyAlignment="1">
      <alignment horizontal="center" vertical="center" shrinkToFit="1"/>
    </xf>
    <xf numFmtId="0" fontId="93" fillId="0" borderId="178" xfId="5" applyFont="1" applyBorder="1" applyAlignment="1">
      <alignment horizontal="justify" vertical="center" wrapText="1" shrinkToFit="1"/>
    </xf>
    <xf numFmtId="0" fontId="93" fillId="0" borderId="0" xfId="5" applyFont="1" applyAlignment="1">
      <alignment horizontal="distributed" vertical="center" shrinkToFit="1"/>
    </xf>
    <xf numFmtId="179" fontId="93" fillId="0" borderId="0" xfId="5" applyNumberFormat="1" applyFont="1" applyAlignment="1">
      <alignment horizontal="right" vertical="center" shrinkToFit="1"/>
    </xf>
    <xf numFmtId="0" fontId="93" fillId="0" borderId="0" xfId="5" applyFont="1" applyAlignment="1">
      <alignment horizontal="center" vertical="center" shrinkToFit="1"/>
    </xf>
    <xf numFmtId="180" fontId="93" fillId="0" borderId="0" xfId="1" applyNumberFormat="1" applyFont="1" applyBorder="1" applyAlignment="1">
      <alignment horizontal="right" vertical="center" shrinkToFit="1"/>
    </xf>
    <xf numFmtId="0" fontId="93" fillId="0" borderId="0" xfId="5" applyFont="1" applyAlignment="1">
      <alignment horizontal="justify" vertical="center" shrinkToFit="1"/>
    </xf>
    <xf numFmtId="0" fontId="93" fillId="0" borderId="179" xfId="5" applyFont="1" applyBorder="1" applyAlignment="1">
      <alignment horizontal="distributed" vertical="center" shrinkToFit="1"/>
    </xf>
    <xf numFmtId="0" fontId="93" fillId="0" borderId="180" xfId="5" applyFont="1" applyBorder="1" applyAlignment="1">
      <alignment horizontal="distributed" vertical="center" shrinkToFit="1"/>
    </xf>
    <xf numFmtId="0" fontId="93" fillId="0" borderId="31" xfId="5" applyFont="1" applyBorder="1" applyAlignment="1">
      <alignment horizontal="distributed" vertical="center" shrinkToFit="1"/>
    </xf>
    <xf numFmtId="179" fontId="93" fillId="0" borderId="3" xfId="5" applyNumberFormat="1" applyFont="1" applyBorder="1" applyAlignment="1">
      <alignment horizontal="right" vertical="center" shrinkToFit="1"/>
    </xf>
    <xf numFmtId="180" fontId="93" fillId="0" borderId="182" xfId="1" applyNumberFormat="1" applyFont="1" applyBorder="1" applyAlignment="1">
      <alignment horizontal="right" vertical="center" shrinkToFit="1"/>
    </xf>
    <xf numFmtId="0" fontId="93" fillId="0" borderId="97" xfId="5" applyFont="1" applyBorder="1" applyAlignment="1">
      <alignment horizontal="distributed" vertical="center" shrinkToFit="1"/>
    </xf>
    <xf numFmtId="179" fontId="93" fillId="0" borderId="107" xfId="5" applyNumberFormat="1" applyFont="1" applyBorder="1" applyAlignment="1">
      <alignment horizontal="right" vertical="center" shrinkToFit="1"/>
    </xf>
    <xf numFmtId="180" fontId="93" fillId="0" borderId="107" xfId="1" applyNumberFormat="1" applyFont="1" applyBorder="1" applyAlignment="1">
      <alignment horizontal="right" vertical="center" shrinkToFit="1"/>
    </xf>
    <xf numFmtId="0" fontId="93" fillId="0" borderId="35" xfId="5" applyFont="1" applyBorder="1" applyAlignment="1">
      <alignment horizontal="distributed" vertical="center" shrinkToFit="1"/>
    </xf>
    <xf numFmtId="179" fontId="93" fillId="0" borderId="36" xfId="5" applyNumberFormat="1" applyFont="1" applyBorder="1" applyAlignment="1">
      <alignment horizontal="right" vertical="center" shrinkToFit="1"/>
    </xf>
    <xf numFmtId="180" fontId="93" fillId="0" borderId="36" xfId="1" applyNumberFormat="1" applyFont="1" applyBorder="1" applyAlignment="1">
      <alignment horizontal="right" vertical="center" shrinkToFit="1"/>
    </xf>
    <xf numFmtId="0" fontId="93" fillId="0" borderId="0" xfId="5" applyFont="1" applyAlignment="1">
      <alignment horizontal="left" vertical="center" shrinkToFit="1"/>
    </xf>
    <xf numFmtId="0" fontId="93" fillId="0" borderId="104" xfId="6" applyFont="1" applyBorder="1" applyAlignment="1">
      <alignment horizontal="center" vertical="center"/>
    </xf>
    <xf numFmtId="182" fontId="93" fillId="0" borderId="104" xfId="7" applyNumberFormat="1" applyFont="1" applyBorder="1" applyAlignment="1">
      <alignment horizontal="center" wrapText="1"/>
    </xf>
    <xf numFmtId="20" fontId="93" fillId="0" borderId="104" xfId="5" applyNumberFormat="1" applyFont="1" applyBorder="1" applyAlignment="1">
      <alignment horizontal="center" vertical="center" shrinkToFit="1"/>
    </xf>
    <xf numFmtId="0" fontId="93" fillId="0" borderId="104" xfId="5" applyFont="1" applyBorder="1" applyAlignment="1">
      <alignment horizontal="center" vertical="center" shrinkToFit="1"/>
    </xf>
    <xf numFmtId="0" fontId="93" fillId="0" borderId="107" xfId="0" applyFont="1" applyBorder="1" applyAlignment="1">
      <alignment horizontal="center" vertical="center" shrinkToFit="1"/>
    </xf>
    <xf numFmtId="0" fontId="93" fillId="0" borderId="107" xfId="0" applyFont="1" applyBorder="1" applyAlignment="1">
      <alignment vertical="center" shrinkToFit="1"/>
    </xf>
    <xf numFmtId="0" fontId="92" fillId="0" borderId="0" xfId="5" applyFont="1" applyAlignment="1">
      <alignment horizontal="justify" vertical="center"/>
    </xf>
    <xf numFmtId="0" fontId="95" fillId="0" borderId="0" xfId="0" applyFont="1">
      <alignment vertical="center"/>
    </xf>
    <xf numFmtId="0" fontId="93" fillId="0" borderId="0" xfId="5" applyFont="1" applyAlignment="1">
      <alignment horizontal="left" vertical="center" wrapText="1" shrinkToFit="1"/>
    </xf>
    <xf numFmtId="0" fontId="93" fillId="0" borderId="184" xfId="5" applyFont="1" applyBorder="1" applyAlignment="1">
      <alignment horizontal="distributed" vertical="center" shrinkToFit="1"/>
    </xf>
    <xf numFmtId="179" fontId="93" fillId="0" borderId="185" xfId="5" applyNumberFormat="1" applyFont="1" applyBorder="1" applyAlignment="1">
      <alignment horizontal="right" vertical="center" shrinkToFit="1"/>
    </xf>
    <xf numFmtId="180" fontId="93" fillId="0" borderId="101" xfId="1" applyNumberFormat="1" applyFont="1" applyBorder="1" applyAlignment="1">
      <alignment horizontal="right" vertical="center" shrinkToFit="1"/>
    </xf>
    <xf numFmtId="180" fontId="93" fillId="0" borderId="107" xfId="5" applyNumberFormat="1" applyFont="1" applyBorder="1" applyAlignment="1">
      <alignment horizontal="justify" vertical="center" wrapText="1" shrinkToFit="1"/>
    </xf>
    <xf numFmtId="0" fontId="98" fillId="0" borderId="0" xfId="0" applyFont="1">
      <alignment vertical="center"/>
    </xf>
    <xf numFmtId="0" fontId="99" fillId="0" borderId="0" xfId="0" applyFont="1" applyAlignment="1">
      <alignment horizontal="left" vertical="center"/>
    </xf>
    <xf numFmtId="176" fontId="0" fillId="0" borderId="151" xfId="0" applyNumberFormat="1" applyBorder="1" applyAlignment="1">
      <alignment horizontal="center" vertical="center"/>
    </xf>
    <xf numFmtId="181" fontId="56" fillId="0" borderId="151" xfId="0" applyNumberFormat="1" applyFont="1" applyBorder="1" applyAlignment="1">
      <alignment horizontal="center" vertical="center"/>
    </xf>
    <xf numFmtId="181" fontId="56" fillId="0" borderId="162" xfId="0" applyNumberFormat="1" applyFont="1" applyBorder="1" applyAlignment="1">
      <alignment horizontal="center" vertical="center" wrapText="1"/>
    </xf>
    <xf numFmtId="181" fontId="56" fillId="0" borderId="31" xfId="0" applyNumberFormat="1" applyFont="1" applyBorder="1" applyAlignment="1">
      <alignment horizontal="center" vertical="center" wrapText="1"/>
    </xf>
    <xf numFmtId="181" fontId="56" fillId="0" borderId="75" xfId="0" applyNumberFormat="1" applyFont="1" applyBorder="1" applyAlignment="1">
      <alignment horizontal="center" vertical="center" wrapText="1"/>
    </xf>
    <xf numFmtId="20" fontId="86" fillId="0" borderId="186" xfId="0" applyNumberFormat="1" applyFont="1" applyBorder="1" applyAlignment="1">
      <alignment horizontal="center" vertical="center"/>
    </xf>
    <xf numFmtId="20" fontId="86" fillId="0" borderId="186" xfId="0" applyNumberFormat="1" applyFont="1" applyBorder="1" applyAlignment="1">
      <alignment horizontal="center" vertical="center" wrapText="1"/>
    </xf>
    <xf numFmtId="0" fontId="63" fillId="0" borderId="193" xfId="0" applyFont="1" applyBorder="1">
      <alignment vertical="center"/>
    </xf>
    <xf numFmtId="0" fontId="65" fillId="0" borderId="191" xfId="0" applyFont="1" applyBorder="1" applyAlignment="1">
      <alignment horizontal="center" vertical="center"/>
    </xf>
    <xf numFmtId="0" fontId="0" fillId="0" borderId="191" xfId="0" applyBorder="1">
      <alignment vertical="center"/>
    </xf>
    <xf numFmtId="0" fontId="0" fillId="0" borderId="192" xfId="0" applyBorder="1">
      <alignment vertical="center"/>
    </xf>
    <xf numFmtId="0" fontId="31" fillId="0" borderId="191" xfId="0" applyFont="1" applyBorder="1">
      <alignment vertical="center"/>
    </xf>
    <xf numFmtId="181" fontId="74" fillId="28" borderId="22" xfId="55" applyNumberFormat="1" applyFont="1" applyFill="1" applyBorder="1" applyAlignment="1" applyProtection="1">
      <alignment horizontal="right" vertical="center" wrapText="1"/>
    </xf>
    <xf numFmtId="0" fontId="61" fillId="0" borderId="163" xfId="5" applyFont="1" applyBorder="1" applyAlignment="1">
      <alignment horizontal="left" vertical="center" wrapText="1" shrinkToFit="1"/>
    </xf>
    <xf numFmtId="181" fontId="74" fillId="28" borderId="189" xfId="55" applyNumberFormat="1" applyFont="1" applyFill="1" applyBorder="1" applyAlignment="1" applyProtection="1">
      <alignment horizontal="right" vertical="center" wrapText="1"/>
    </xf>
    <xf numFmtId="176" fontId="0" fillId="0" borderId="0" xfId="0" applyNumberFormat="1">
      <alignment vertical="center"/>
    </xf>
    <xf numFmtId="0" fontId="93" fillId="28" borderId="47" xfId="5" applyFont="1" applyFill="1" applyBorder="1" applyAlignment="1">
      <alignment horizontal="center" vertical="center" shrinkToFit="1"/>
    </xf>
    <xf numFmtId="0" fontId="93" fillId="28" borderId="183" xfId="5" applyFont="1" applyFill="1" applyBorder="1" applyAlignment="1">
      <alignment horizontal="center" vertical="center" shrinkToFit="1"/>
    </xf>
    <xf numFmtId="0" fontId="93" fillId="28" borderId="3" xfId="5"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28" borderId="36" xfId="5" applyFont="1" applyFill="1" applyBorder="1" applyAlignment="1">
      <alignment horizontal="center" vertical="center" shrinkToFit="1"/>
    </xf>
    <xf numFmtId="0" fontId="93" fillId="28" borderId="107" xfId="0" applyFont="1" applyFill="1" applyBorder="1" applyAlignment="1">
      <alignment vertical="center" shrinkToFit="1"/>
    </xf>
    <xf numFmtId="180" fontId="104" fillId="0" borderId="0" xfId="5" applyNumberFormat="1" applyFont="1" applyAlignment="1">
      <alignment horizontal="left" vertical="center" wrapText="1" shrinkToFit="1"/>
    </xf>
    <xf numFmtId="0" fontId="106" fillId="0" borderId="0" xfId="0" applyFont="1" applyAlignment="1">
      <alignment horizontal="center" vertical="center"/>
    </xf>
    <xf numFmtId="180" fontId="105" fillId="0" borderId="107" xfId="5" applyNumberFormat="1" applyFont="1" applyBorder="1" applyAlignment="1">
      <alignment horizontal="justify" vertical="center" wrapText="1" shrinkToFit="1"/>
    </xf>
    <xf numFmtId="181" fontId="74" fillId="0" borderId="189" xfId="55" applyNumberFormat="1" applyFont="1" applyBorder="1" applyAlignment="1" applyProtection="1">
      <alignment horizontal="right" vertical="center" wrapText="1"/>
    </xf>
    <xf numFmtId="0" fontId="0" fillId="0" borderId="4" xfId="0" applyBorder="1" applyAlignment="1">
      <alignment horizontal="center" vertical="center"/>
    </xf>
    <xf numFmtId="0" fontId="10" fillId="26" borderId="5" xfId="51" applyFont="1" applyFill="1" applyBorder="1" applyAlignment="1">
      <alignment horizontal="center" vertical="center"/>
    </xf>
    <xf numFmtId="0" fontId="93" fillId="0" borderId="23" xfId="5" applyFont="1" applyBorder="1" applyAlignment="1">
      <alignment horizontal="left" vertical="center" wrapText="1" shrinkToFit="1"/>
    </xf>
    <xf numFmtId="0" fontId="93" fillId="0" borderId="32" xfId="5" applyFont="1" applyBorder="1" applyAlignment="1">
      <alignment horizontal="left" vertical="center" shrinkToFit="1"/>
    </xf>
    <xf numFmtId="0" fontId="105" fillId="0" borderId="0" xfId="5" applyFont="1" applyAlignment="1">
      <alignment horizontal="center" vertical="center" shrinkToFit="1"/>
    </xf>
    <xf numFmtId="180" fontId="105" fillId="0" borderId="0" xfId="5" applyNumberFormat="1" applyFont="1" applyAlignment="1">
      <alignment horizontal="justify" vertical="center" wrapText="1" shrinkToFit="1"/>
    </xf>
    <xf numFmtId="0" fontId="0" fillId="0" borderId="33" xfId="0" applyBorder="1">
      <alignment vertical="center"/>
    </xf>
    <xf numFmtId="0" fontId="86" fillId="0" borderId="0" xfId="0" applyFont="1">
      <alignment vertical="center"/>
    </xf>
    <xf numFmtId="0" fontId="0" fillId="0" borderId="37" xfId="0" applyBorder="1">
      <alignment vertical="center"/>
    </xf>
    <xf numFmtId="0" fontId="0" fillId="0" borderId="39" xfId="0" applyBorder="1">
      <alignment vertical="center"/>
    </xf>
    <xf numFmtId="0" fontId="35" fillId="0" borderId="23" xfId="51" applyFont="1" applyBorder="1" applyAlignment="1">
      <alignment horizontal="center" vertical="center"/>
    </xf>
    <xf numFmtId="0" fontId="35" fillId="0" borderId="189" xfId="51" applyFont="1" applyBorder="1" applyAlignment="1">
      <alignment horizontal="center" vertical="center"/>
    </xf>
    <xf numFmtId="0" fontId="0" fillId="0" borderId="189" xfId="0" applyBorder="1" applyAlignment="1">
      <alignment horizontal="center" vertical="center"/>
    </xf>
    <xf numFmtId="189" fontId="10" fillId="0" borderId="18" xfId="51" applyNumberFormat="1" applyFont="1" applyBorder="1" applyAlignment="1">
      <alignment horizontal="center" vertical="center"/>
    </xf>
    <xf numFmtId="0" fontId="107" fillId="0" borderId="33" xfId="51" applyFont="1" applyBorder="1">
      <alignment vertical="center"/>
    </xf>
    <xf numFmtId="0" fontId="40" fillId="0" borderId="0" xfId="51" applyFont="1" applyAlignment="1">
      <alignment horizontal="left" vertical="center"/>
    </xf>
    <xf numFmtId="0" fontId="0" fillId="0" borderId="41" xfId="0" applyBorder="1">
      <alignment vertical="center"/>
    </xf>
    <xf numFmtId="0" fontId="0" fillId="0" borderId="26" xfId="0" applyBorder="1" applyAlignment="1">
      <alignment horizontal="center" vertical="center"/>
    </xf>
    <xf numFmtId="0" fontId="0" fillId="0" borderId="93" xfId="0" applyBorder="1">
      <alignment vertical="center"/>
    </xf>
    <xf numFmtId="0" fontId="0" fillId="0" borderId="198" xfId="0" applyBorder="1">
      <alignment vertical="center"/>
    </xf>
    <xf numFmtId="0" fontId="0" fillId="0" borderId="209" xfId="0" applyBorder="1">
      <alignment vertical="center"/>
    </xf>
    <xf numFmtId="0" fontId="0" fillId="0" borderId="12" xfId="0" applyBorder="1" applyAlignment="1">
      <alignment horizontal="center" vertical="center"/>
    </xf>
    <xf numFmtId="0" fontId="0" fillId="0" borderId="99" xfId="0" applyBorder="1" applyAlignment="1">
      <alignment horizontal="center" vertical="center"/>
    </xf>
    <xf numFmtId="0" fontId="0" fillId="0" borderId="206" xfId="0" applyBorder="1" applyAlignment="1">
      <alignment horizontal="center" vertical="center"/>
    </xf>
    <xf numFmtId="0" fontId="10" fillId="28" borderId="33" xfId="51" applyFont="1" applyFill="1" applyBorder="1">
      <alignment vertical="center"/>
    </xf>
    <xf numFmtId="0" fontId="0" fillId="0" borderId="108" xfId="0" applyBorder="1">
      <alignment vertical="center"/>
    </xf>
    <xf numFmtId="189" fontId="10" fillId="0" borderId="198" xfId="51" applyNumberFormat="1" applyFont="1" applyBorder="1" applyAlignment="1">
      <alignment horizontal="center" vertical="center"/>
    </xf>
    <xf numFmtId="0" fontId="18" fillId="25" borderId="150" xfId="51" applyFont="1" applyFill="1" applyBorder="1" applyAlignment="1">
      <alignment horizontal="center" vertical="center"/>
    </xf>
    <xf numFmtId="0" fontId="35" fillId="0" borderId="147" xfId="51" applyFont="1" applyBorder="1" applyAlignment="1">
      <alignment horizontal="center" vertical="center"/>
    </xf>
    <xf numFmtId="189" fontId="10" fillId="0" borderId="93" xfId="51" applyNumberFormat="1" applyFont="1" applyBorder="1" applyAlignment="1">
      <alignment horizontal="center" vertical="center"/>
    </xf>
    <xf numFmtId="0" fontId="40" fillId="0" borderId="33" xfId="51" applyFont="1" applyBorder="1">
      <alignment vertical="center"/>
    </xf>
    <xf numFmtId="0" fontId="40" fillId="0" borderId="41" xfId="51" applyFont="1" applyBorder="1">
      <alignment vertical="center"/>
    </xf>
    <xf numFmtId="0" fontId="10" fillId="0" borderId="206" xfId="51" applyFont="1" applyBorder="1" applyAlignment="1">
      <alignment horizontal="center" vertical="center"/>
    </xf>
    <xf numFmtId="0" fontId="10" fillId="0" borderId="41" xfId="51" applyFont="1" applyBorder="1" applyAlignment="1">
      <alignment horizontal="center" vertical="center"/>
    </xf>
    <xf numFmtId="0" fontId="10" fillId="0" borderId="71" xfId="51" applyFont="1" applyBorder="1" applyAlignment="1">
      <alignment horizontal="center" vertical="center"/>
    </xf>
    <xf numFmtId="0" fontId="40" fillId="0" borderId="12" xfId="51" applyFont="1" applyBorder="1">
      <alignment vertical="center"/>
    </xf>
    <xf numFmtId="0" fontId="10" fillId="0" borderId="212" xfId="51" applyFont="1" applyBorder="1" applyAlignment="1">
      <alignment horizontal="center" vertical="center"/>
    </xf>
    <xf numFmtId="0" fontId="10" fillId="0" borderId="35" xfId="51" applyFont="1" applyBorder="1" applyAlignment="1">
      <alignment horizontal="center" vertical="center"/>
    </xf>
    <xf numFmtId="0" fontId="10" fillId="0" borderId="61" xfId="51" applyFont="1" applyBorder="1" applyAlignment="1">
      <alignment horizontal="center" vertical="center"/>
    </xf>
    <xf numFmtId="0" fontId="0" fillId="0" borderId="29" xfId="0" applyBorder="1">
      <alignment vertical="center"/>
    </xf>
    <xf numFmtId="189" fontId="10" fillId="0" borderId="149" xfId="51" applyNumberFormat="1" applyFont="1" applyBorder="1" applyAlignment="1">
      <alignment horizontal="center" vertical="center"/>
    </xf>
    <xf numFmtId="189" fontId="10" fillId="0" borderId="209" xfId="51" applyNumberFormat="1" applyFont="1" applyBorder="1" applyAlignment="1">
      <alignment horizontal="center" vertical="center"/>
    </xf>
    <xf numFmtId="0" fontId="0" fillId="0" borderId="204" xfId="0" applyBorder="1" applyAlignment="1">
      <alignment horizontal="center" vertical="center"/>
    </xf>
    <xf numFmtId="0" fontId="40" fillId="0" borderId="26" xfId="51" applyFont="1" applyBorder="1">
      <alignment vertical="center"/>
    </xf>
    <xf numFmtId="0" fontId="10" fillId="0" borderId="31" xfId="51" applyFont="1" applyBorder="1" applyAlignment="1">
      <alignment horizontal="center" vertical="center"/>
    </xf>
    <xf numFmtId="0" fontId="108" fillId="0" borderId="0" xfId="51" applyFont="1">
      <alignment vertical="center"/>
    </xf>
    <xf numFmtId="0" fontId="113" fillId="0" borderId="0" xfId="61" applyFont="1">
      <alignment vertical="center"/>
    </xf>
    <xf numFmtId="0" fontId="112" fillId="0" borderId="0" xfId="61">
      <alignment vertical="center"/>
    </xf>
    <xf numFmtId="0" fontId="114" fillId="0" borderId="0" xfId="61" applyFont="1">
      <alignment vertical="center"/>
    </xf>
    <xf numFmtId="0" fontId="112" fillId="0" borderId="0" xfId="61" applyAlignment="1">
      <alignment horizontal="center" vertical="center"/>
    </xf>
    <xf numFmtId="58" fontId="114" fillId="0" borderId="0" xfId="61" applyNumberFormat="1" applyFont="1">
      <alignment vertical="center"/>
    </xf>
    <xf numFmtId="0" fontId="114" fillId="0" borderId="0" xfId="61" applyFont="1" applyAlignment="1">
      <alignment horizontal="left" vertical="center"/>
    </xf>
    <xf numFmtId="0" fontId="114" fillId="0" borderId="0" xfId="61" applyFont="1" applyAlignment="1">
      <alignment horizontal="distributed" vertical="center"/>
    </xf>
    <xf numFmtId="0" fontId="114" fillId="0" borderId="197" xfId="61" applyFont="1" applyBorder="1">
      <alignment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199" xfId="61" applyFont="1" applyBorder="1">
      <alignment vertical="center"/>
    </xf>
    <xf numFmtId="0" fontId="114" fillId="0" borderId="190" xfId="61" applyFont="1" applyBorder="1">
      <alignment vertical="center"/>
    </xf>
    <xf numFmtId="0" fontId="114" fillId="0" borderId="191" xfId="61" applyFont="1" applyBorder="1">
      <alignment vertical="center"/>
    </xf>
    <xf numFmtId="0" fontId="114" fillId="0" borderId="192" xfId="61" applyFont="1" applyBorder="1">
      <alignment vertical="center"/>
    </xf>
    <xf numFmtId="0" fontId="114" fillId="0" borderId="23" xfId="61" applyFont="1" applyBorder="1">
      <alignment vertical="center"/>
    </xf>
    <xf numFmtId="0" fontId="114" fillId="0" borderId="24" xfId="61" applyFont="1" applyBorder="1">
      <alignment vertical="center"/>
    </xf>
    <xf numFmtId="0" fontId="114" fillId="0" borderId="17" xfId="61" applyFont="1" applyBorder="1">
      <alignment vertical="center"/>
    </xf>
    <xf numFmtId="0" fontId="114" fillId="0" borderId="18" xfId="61" applyFont="1" applyBorder="1">
      <alignment vertical="center"/>
    </xf>
    <xf numFmtId="0" fontId="114" fillId="0" borderId="19" xfId="61" applyFont="1" applyBorder="1">
      <alignment vertical="center"/>
    </xf>
    <xf numFmtId="0" fontId="112" fillId="0" borderId="191" xfId="61" applyBorder="1">
      <alignment vertical="center"/>
    </xf>
    <xf numFmtId="0" fontId="112" fillId="0" borderId="18" xfId="61" applyBorder="1">
      <alignment vertical="center"/>
    </xf>
    <xf numFmtId="202" fontId="114" fillId="0" borderId="191" xfId="61" applyNumberFormat="1" applyFont="1" applyBorder="1" applyAlignment="1">
      <alignment vertical="center" shrinkToFit="1"/>
    </xf>
    <xf numFmtId="204" fontId="118" fillId="0" borderId="191" xfId="61" applyNumberFormat="1" applyFont="1" applyBorder="1">
      <alignment vertical="center"/>
    </xf>
    <xf numFmtId="186" fontId="118" fillId="0" borderId="191" xfId="61" applyNumberFormat="1" applyFont="1" applyBorder="1" applyAlignment="1">
      <alignment vertical="center" shrinkToFit="1"/>
    </xf>
    <xf numFmtId="189" fontId="10" fillId="0" borderId="155" xfId="51" applyNumberFormat="1" applyFont="1" applyBorder="1">
      <alignment vertical="center"/>
    </xf>
    <xf numFmtId="189" fontId="10" fillId="0" borderId="156" xfId="51" applyNumberFormat="1" applyFont="1" applyBorder="1">
      <alignment vertical="center"/>
    </xf>
    <xf numFmtId="0" fontId="0" fillId="0" borderId="150" xfId="0" applyBorder="1" applyAlignment="1">
      <alignment horizontal="right" vertical="center"/>
    </xf>
    <xf numFmtId="0" fontId="0" fillId="0" borderId="33" xfId="0" applyBorder="1" applyAlignment="1">
      <alignment horizontal="right" vertical="center"/>
    </xf>
    <xf numFmtId="0" fontId="0" fillId="0" borderId="41" xfId="0" applyBorder="1" applyAlignment="1">
      <alignment horizontal="right" vertical="center"/>
    </xf>
    <xf numFmtId="0" fontId="0" fillId="0" borderId="155" xfId="0" applyBorder="1" applyAlignment="1">
      <alignment horizontal="right" vertical="center" shrinkToFit="1"/>
    </xf>
    <xf numFmtId="0" fontId="0" fillId="0" borderId="0" xfId="0" applyAlignment="1">
      <alignment horizontal="right" vertical="center" shrinkToFit="1"/>
    </xf>
    <xf numFmtId="0" fontId="0" fillId="0" borderId="37" xfId="0" applyBorder="1" applyAlignment="1">
      <alignment horizontal="right" vertical="center" shrinkToFit="1"/>
    </xf>
    <xf numFmtId="0" fontId="10" fillId="0" borderId="150" xfId="51" applyFont="1" applyBorder="1" applyAlignment="1">
      <alignment horizontal="center" vertical="center"/>
    </xf>
    <xf numFmtId="0" fontId="119" fillId="0" borderId="189" xfId="0" applyFont="1" applyBorder="1" applyAlignment="1">
      <alignment horizontal="center" vertical="center"/>
    </xf>
    <xf numFmtId="180" fontId="119" fillId="0" borderId="189" xfId="0" applyNumberFormat="1" applyFont="1" applyBorder="1">
      <alignment vertical="center"/>
    </xf>
    <xf numFmtId="49" fontId="10" fillId="28" borderId="18" xfId="51" applyNumberFormat="1" applyFont="1" applyFill="1" applyBorder="1">
      <alignment vertical="center"/>
    </xf>
    <xf numFmtId="49" fontId="10" fillId="28" borderId="18" xfId="51" applyNumberFormat="1" applyFont="1" applyFill="1" applyBorder="1" applyAlignment="1">
      <alignment horizontal="center" vertical="center"/>
    </xf>
    <xf numFmtId="0" fontId="10" fillId="28" borderId="75"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157" xfId="51" applyFont="1" applyFill="1" applyBorder="1" applyAlignment="1">
      <alignment horizontal="center" vertical="center"/>
    </xf>
    <xf numFmtId="49" fontId="10" fillId="28" borderId="93" xfId="51" applyNumberFormat="1" applyFont="1" applyFill="1" applyBorder="1">
      <alignment vertical="center"/>
    </xf>
    <xf numFmtId="49" fontId="10" fillId="28" borderId="210" xfId="51" applyNumberFormat="1" applyFont="1" applyFill="1" applyBorder="1">
      <alignment vertical="center"/>
    </xf>
    <xf numFmtId="49" fontId="10" fillId="28" borderId="93" xfId="51" applyNumberFormat="1" applyFont="1" applyFill="1" applyBorder="1" applyAlignment="1">
      <alignment horizontal="center" vertical="center"/>
    </xf>
    <xf numFmtId="49" fontId="10" fillId="28" borderId="198" xfId="51" applyNumberFormat="1" applyFont="1" applyFill="1" applyBorder="1" applyAlignment="1">
      <alignment horizontal="center" vertical="center"/>
    </xf>
    <xf numFmtId="0" fontId="10" fillId="28" borderId="111" xfId="51" applyFont="1" applyFill="1" applyBorder="1" applyAlignment="1">
      <alignment horizontal="center" vertical="center"/>
    </xf>
    <xf numFmtId="189" fontId="10" fillId="0" borderId="0" xfId="51" applyNumberFormat="1" applyFont="1" applyAlignment="1">
      <alignment horizontal="center" vertical="center"/>
    </xf>
    <xf numFmtId="49" fontId="10" fillId="28" borderId="0" xfId="51" applyNumberFormat="1" applyFont="1" applyFill="1" applyAlignment="1">
      <alignment horizontal="center" vertical="center"/>
    </xf>
    <xf numFmtId="0" fontId="10" fillId="0" borderId="41" xfId="51" applyFont="1" applyBorder="1">
      <alignment vertical="center"/>
    </xf>
    <xf numFmtId="0" fontId="35" fillId="0" borderId="93" xfId="51" applyFont="1" applyBorder="1" applyAlignment="1">
      <alignment horizontal="center" vertical="center"/>
    </xf>
    <xf numFmtId="0" fontId="35" fillId="0" borderId="18" xfId="51" applyFont="1" applyBorder="1" applyAlignment="1">
      <alignment horizontal="center" vertical="center"/>
    </xf>
    <xf numFmtId="0" fontId="35" fillId="0" borderId="199" xfId="51" applyFont="1" applyBorder="1" applyAlignment="1">
      <alignment horizontal="center" vertical="center"/>
    </xf>
    <xf numFmtId="0" fontId="35" fillId="0" borderId="203" xfId="51" applyFont="1" applyBorder="1" applyAlignment="1">
      <alignment horizontal="center" vertical="center"/>
    </xf>
    <xf numFmtId="0" fontId="64" fillId="0" borderId="155" xfId="51" applyFont="1" applyBorder="1" applyAlignment="1">
      <alignment horizontal="center" vertical="center"/>
    </xf>
    <xf numFmtId="189" fontId="63" fillId="0" borderId="155" xfId="51" applyNumberFormat="1" applyFont="1" applyBorder="1">
      <alignment vertical="center"/>
    </xf>
    <xf numFmtId="0" fontId="63" fillId="28" borderId="0" xfId="51" applyFont="1" applyFill="1" applyAlignment="1">
      <alignment horizontal="center" vertical="center"/>
    </xf>
    <xf numFmtId="189" fontId="6" fillId="28" borderId="32" xfId="51" applyNumberFormat="1" applyFont="1" applyFill="1" applyBorder="1" applyAlignment="1">
      <alignment vertical="center" wrapText="1"/>
    </xf>
    <xf numFmtId="189" fontId="6" fillId="28" borderId="39" xfId="51" applyNumberFormat="1" applyFont="1" applyFill="1" applyBorder="1" applyAlignment="1">
      <alignment vertical="center" wrapText="1"/>
    </xf>
    <xf numFmtId="189" fontId="63" fillId="28" borderId="192" xfId="51" applyNumberFormat="1" applyFont="1" applyFill="1" applyBorder="1" applyAlignment="1">
      <alignment vertical="center" shrinkToFit="1"/>
    </xf>
    <xf numFmtId="189" fontId="10" fillId="28" borderId="191" xfId="51" applyNumberFormat="1" applyFont="1" applyFill="1" applyBorder="1">
      <alignment vertical="center"/>
    </xf>
    <xf numFmtId="189" fontId="6" fillId="28" borderId="219" xfId="51" applyNumberFormat="1" applyFont="1" applyFill="1" applyBorder="1" applyAlignment="1">
      <alignment vertical="center" wrapText="1"/>
    </xf>
    <xf numFmtId="189" fontId="10" fillId="28" borderId="24" xfId="51" applyNumberFormat="1" applyFont="1" applyFill="1" applyBorder="1" applyAlignment="1">
      <alignment vertical="center" shrinkToFit="1"/>
    </xf>
    <xf numFmtId="189" fontId="10" fillId="28" borderId="0" xfId="51" applyNumberFormat="1" applyFont="1" applyFill="1">
      <alignment vertical="center"/>
    </xf>
    <xf numFmtId="189" fontId="63" fillId="28" borderId="88" xfId="51" applyNumberFormat="1" applyFont="1" applyFill="1" applyBorder="1" applyAlignment="1">
      <alignment vertical="center" shrinkToFit="1"/>
    </xf>
    <xf numFmtId="189" fontId="10" fillId="28" borderId="37" xfId="51" applyNumberFormat="1" applyFont="1" applyFill="1" applyBorder="1">
      <alignment vertical="center"/>
    </xf>
    <xf numFmtId="49" fontId="10" fillId="28" borderId="198" xfId="51" applyNumberFormat="1" applyFont="1" applyFill="1" applyBorder="1">
      <alignment vertical="center"/>
    </xf>
    <xf numFmtId="49" fontId="10" fillId="28" borderId="191" xfId="51" applyNumberFormat="1" applyFont="1" applyFill="1" applyBorder="1">
      <alignment vertical="center"/>
    </xf>
    <xf numFmtId="0" fontId="63" fillId="28" borderId="191" xfId="51" applyFont="1" applyFill="1" applyBorder="1" applyAlignment="1">
      <alignment horizontal="center" vertical="center"/>
    </xf>
    <xf numFmtId="0" fontId="63" fillId="28" borderId="37" xfId="51" applyFont="1" applyFill="1" applyBorder="1" applyAlignment="1">
      <alignment horizontal="center" vertical="center"/>
    </xf>
    <xf numFmtId="0" fontId="18" fillId="25" borderId="160" xfId="51" applyFont="1" applyFill="1" applyBorder="1" applyAlignment="1">
      <alignment horizontal="center" vertical="center"/>
    </xf>
    <xf numFmtId="0" fontId="18" fillId="0" borderId="164" xfId="51" applyFont="1" applyBorder="1" applyAlignment="1">
      <alignment horizontal="center" vertical="center"/>
    </xf>
    <xf numFmtId="0" fontId="107" fillId="0" borderId="164" xfId="51" applyFont="1" applyBorder="1">
      <alignment vertical="center"/>
    </xf>
    <xf numFmtId="0" fontId="10" fillId="28" borderId="164" xfId="51" applyFont="1" applyFill="1" applyBorder="1">
      <alignment vertical="center"/>
    </xf>
    <xf numFmtId="0" fontId="0" fillId="0" borderId="164" xfId="0" applyBorder="1">
      <alignment vertical="center"/>
    </xf>
    <xf numFmtId="0" fontId="40" fillId="0" borderId="164" xfId="51" applyFont="1" applyBorder="1">
      <alignment vertical="center"/>
    </xf>
    <xf numFmtId="0" fontId="40" fillId="0" borderId="159" xfId="51" applyFont="1" applyBorder="1">
      <alignment vertical="center"/>
    </xf>
    <xf numFmtId="0" fontId="10" fillId="0" borderId="28" xfId="51" applyFont="1" applyBorder="1" applyAlignment="1">
      <alignment horizontal="center" vertical="center"/>
    </xf>
    <xf numFmtId="0" fontId="40" fillId="0" borderId="12" xfId="51" applyFont="1" applyBorder="1" applyAlignment="1">
      <alignment horizontal="center" vertical="center"/>
    </xf>
    <xf numFmtId="0" fontId="0" fillId="0" borderId="150" xfId="0" applyBorder="1">
      <alignment vertical="center"/>
    </xf>
    <xf numFmtId="0" fontId="0" fillId="0" borderId="162" xfId="0" applyBorder="1">
      <alignment vertical="center"/>
    </xf>
    <xf numFmtId="0" fontId="0" fillId="0" borderId="31" xfId="0" applyBorder="1" applyAlignment="1">
      <alignment horizontal="center" vertical="center"/>
    </xf>
    <xf numFmtId="0" fontId="0" fillId="0" borderId="12" xfId="0" applyBorder="1">
      <alignment vertical="center"/>
    </xf>
    <xf numFmtId="0" fontId="0" fillId="0" borderId="35" xfId="0" applyBorder="1">
      <alignment vertical="center"/>
    </xf>
    <xf numFmtId="0" fontId="120" fillId="0" borderId="0" xfId="0" applyFont="1">
      <alignment vertical="center"/>
    </xf>
    <xf numFmtId="0" fontId="5" fillId="0" borderId="0" xfId="0" applyFont="1" applyAlignment="1">
      <alignment horizontal="center"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61" fillId="0" borderId="207" xfId="5" applyFont="1" applyBorder="1" applyAlignment="1">
      <alignment horizontal="left" vertical="center" shrinkToFit="1"/>
    </xf>
    <xf numFmtId="0" fontId="61" fillId="0" borderId="207" xfId="5" applyFont="1" applyBorder="1" applyAlignment="1">
      <alignment horizontal="left" vertical="center" wrapText="1" shrinkToFit="1"/>
    </xf>
    <xf numFmtId="0" fontId="121" fillId="0" borderId="0" xfId="0" applyFont="1">
      <alignment vertical="center"/>
    </xf>
    <xf numFmtId="0" fontId="122"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122" fillId="0" borderId="60" xfId="0" applyFont="1" applyBorder="1" applyAlignment="1">
      <alignment horizontal="center" vertical="center"/>
    </xf>
    <xf numFmtId="0" fontId="72" fillId="0" borderId="59" xfId="0" applyFont="1" applyBorder="1" applyAlignment="1">
      <alignment horizontal="center" vertical="center"/>
    </xf>
    <xf numFmtId="0" fontId="53" fillId="30" borderId="59" xfId="0" applyFont="1" applyFill="1" applyBorder="1" applyAlignment="1">
      <alignment horizontal="center" vertical="center" wrapText="1"/>
    </xf>
    <xf numFmtId="0" fontId="53" fillId="30" borderId="68" xfId="0" applyFont="1" applyFill="1" applyBorder="1" applyAlignment="1">
      <alignment horizontal="center" vertical="center" wrapText="1"/>
    </xf>
    <xf numFmtId="0" fontId="124" fillId="0" borderId="206" xfId="0" applyFont="1" applyBorder="1" applyAlignment="1">
      <alignment horizontal="center" vertical="center"/>
    </xf>
    <xf numFmtId="0" fontId="127" fillId="0" borderId="0" xfId="0" applyFont="1">
      <alignment vertical="center"/>
    </xf>
    <xf numFmtId="0" fontId="124" fillId="0" borderId="204" xfId="0" applyFont="1" applyBorder="1" applyAlignment="1">
      <alignment horizontal="center" vertical="center"/>
    </xf>
    <xf numFmtId="0" fontId="124" fillId="0" borderId="31" xfId="0" applyFont="1" applyBorder="1" applyAlignment="1">
      <alignment horizontal="center" vertical="center"/>
    </xf>
    <xf numFmtId="0" fontId="122" fillId="26" borderId="60" xfId="0" applyFont="1" applyFill="1" applyBorder="1" applyAlignment="1">
      <alignment horizontal="center" vertical="center"/>
    </xf>
    <xf numFmtId="5" fontId="125" fillId="26" borderId="59" xfId="0" applyNumberFormat="1" applyFont="1" applyFill="1" applyBorder="1" applyAlignment="1">
      <alignment horizontal="center" vertical="center"/>
    </xf>
    <xf numFmtId="0" fontId="126" fillId="26" borderId="68" xfId="0" applyFont="1" applyFill="1" applyBorder="1" applyAlignment="1">
      <alignment horizontal="center" vertical="center"/>
    </xf>
    <xf numFmtId="205" fontId="29" fillId="30" borderId="154" xfId="0" applyNumberFormat="1" applyFont="1" applyFill="1" applyBorder="1" applyAlignment="1">
      <alignment horizontal="center" vertical="center"/>
    </xf>
    <xf numFmtId="5" fontId="125" fillId="36" borderId="3" xfId="0" applyNumberFormat="1" applyFont="1" applyFill="1" applyBorder="1" applyAlignment="1">
      <alignment horizontal="center" vertical="center"/>
    </xf>
    <xf numFmtId="0" fontId="126" fillId="36" borderId="75" xfId="0" applyFont="1" applyFill="1" applyBorder="1" applyAlignment="1">
      <alignment horizontal="center" vertical="center"/>
    </xf>
    <xf numFmtId="5" fontId="125" fillId="36" borderId="189" xfId="0" applyNumberFormat="1" applyFont="1" applyFill="1" applyBorder="1" applyAlignment="1">
      <alignment horizontal="center" vertical="center"/>
    </xf>
    <xf numFmtId="0" fontId="126" fillId="36" borderId="207" xfId="0" applyFont="1" applyFill="1" applyBorder="1" applyAlignment="1">
      <alignment horizontal="center" vertical="center"/>
    </xf>
    <xf numFmtId="5" fontId="125" fillId="36" borderId="208" xfId="0" applyNumberFormat="1" applyFont="1" applyFill="1" applyBorder="1" applyAlignment="1">
      <alignment horizontal="center" vertical="center"/>
    </xf>
    <xf numFmtId="0" fontId="126" fillId="36" borderId="205" xfId="0" applyFont="1" applyFill="1" applyBorder="1" applyAlignment="1">
      <alignment horizontal="center" vertical="center"/>
    </xf>
    <xf numFmtId="0" fontId="124" fillId="26" borderId="59" xfId="0" applyFont="1" applyFill="1" applyBorder="1" applyAlignment="1">
      <alignment horizontal="center" vertical="center" wrapText="1"/>
    </xf>
    <xf numFmtId="0" fontId="124" fillId="26" borderId="59" xfId="0" applyFont="1" applyFill="1" applyBorder="1" applyAlignment="1">
      <alignment horizontal="center" vertical="center" shrinkToFit="1"/>
    </xf>
    <xf numFmtId="0" fontId="124" fillId="32" borderId="3" xfId="0" applyFont="1" applyFill="1" applyBorder="1" applyAlignment="1">
      <alignment horizontal="center" vertical="center"/>
    </xf>
    <xf numFmtId="0" fontId="124" fillId="32" borderId="189" xfId="0" applyFont="1" applyFill="1" applyBorder="1" applyAlignment="1">
      <alignment horizontal="center" vertical="center"/>
    </xf>
    <xf numFmtId="0" fontId="124" fillId="32" borderId="208" xfId="0" applyFont="1" applyFill="1" applyBorder="1" applyAlignment="1">
      <alignment horizontal="center" vertical="center"/>
    </xf>
    <xf numFmtId="0" fontId="58" fillId="0" borderId="158" xfId="0" applyFont="1" applyBorder="1" applyAlignment="1">
      <alignment horizontal="center" vertical="center" wrapText="1"/>
    </xf>
    <xf numFmtId="0" fontId="0" fillId="0" borderId="230" xfId="0" applyBorder="1">
      <alignment vertical="center"/>
    </xf>
    <xf numFmtId="0" fontId="0" fillId="0" borderId="231" xfId="0" applyBorder="1">
      <alignment vertical="center"/>
    </xf>
    <xf numFmtId="0" fontId="0" fillId="0" borderId="232" xfId="0" applyBorder="1" applyAlignment="1">
      <alignment horizontal="center" vertical="center"/>
    </xf>
    <xf numFmtId="0" fontId="0" fillId="0" borderId="233" xfId="0" applyBorder="1" applyAlignment="1">
      <alignment horizontal="center" vertical="center"/>
    </xf>
    <xf numFmtId="0" fontId="132" fillId="0" borderId="0" xfId="0" applyFont="1">
      <alignment vertical="center"/>
    </xf>
    <xf numFmtId="0" fontId="129" fillId="0" borderId="0" xfId="0" applyFont="1" applyAlignment="1">
      <alignment horizontal="center" vertical="center"/>
    </xf>
    <xf numFmtId="0" fontId="129" fillId="0" borderId="191" xfId="0" applyFont="1" applyBorder="1" applyAlignment="1">
      <alignment horizontal="center" vertical="center"/>
    </xf>
    <xf numFmtId="20" fontId="65" fillId="0" borderId="0" xfId="0" applyNumberFormat="1" applyFont="1" applyAlignment="1">
      <alignment horizontal="center" vertical="center"/>
    </xf>
    <xf numFmtId="0" fontId="31" fillId="0" borderId="0" xfId="0" applyFont="1">
      <alignment vertical="center"/>
    </xf>
    <xf numFmtId="0" fontId="65" fillId="0" borderId="0" xfId="0" applyFont="1" applyAlignment="1">
      <alignment horizontal="center" vertical="center"/>
    </xf>
    <xf numFmtId="0" fontId="0" fillId="0" borderId="243" xfId="0" applyBorder="1" applyAlignment="1">
      <alignment horizontal="center" vertical="center"/>
    </xf>
    <xf numFmtId="176" fontId="48" fillId="36" borderId="4" xfId="0" applyNumberFormat="1" applyFont="1" applyFill="1" applyBorder="1">
      <alignment vertical="center"/>
    </xf>
    <xf numFmtId="176" fontId="133" fillId="36" borderId="67" xfId="0" applyNumberFormat="1" applyFont="1" applyFill="1" applyBorder="1">
      <alignment vertical="center"/>
    </xf>
    <xf numFmtId="176" fontId="133" fillId="36" borderId="6" xfId="0" applyNumberFormat="1" applyFont="1" applyFill="1" applyBorder="1">
      <alignment vertical="center"/>
    </xf>
    <xf numFmtId="0" fontId="65" fillId="0" borderId="195" xfId="0" applyFont="1" applyBorder="1" applyAlignment="1">
      <alignment horizontal="center" vertical="center"/>
    </xf>
    <xf numFmtId="0" fontId="56" fillId="0" borderId="247" xfId="0" applyFont="1" applyBorder="1" applyAlignment="1">
      <alignment horizontal="center" vertical="center"/>
    </xf>
    <xf numFmtId="0" fontId="56" fillId="0" borderId="4" xfId="0" applyFont="1" applyBorder="1" applyAlignment="1">
      <alignment horizontal="center" vertical="center"/>
    </xf>
    <xf numFmtId="0" fontId="56" fillId="0" borderId="41" xfId="0" applyFont="1" applyBorder="1" applyAlignment="1">
      <alignment horizontal="center" vertical="center"/>
    </xf>
    <xf numFmtId="0" fontId="56" fillId="0" borderId="159" xfId="0" applyFont="1" applyBorder="1" applyAlignment="1">
      <alignment horizontal="center" vertical="center"/>
    </xf>
    <xf numFmtId="0" fontId="56" fillId="37" borderId="247" xfId="0" applyFont="1" applyFill="1" applyBorder="1" applyAlignment="1">
      <alignment horizontal="center" vertical="center"/>
    </xf>
    <xf numFmtId="0" fontId="129" fillId="0" borderId="0" xfId="0" applyFont="1">
      <alignment vertical="center"/>
    </xf>
    <xf numFmtId="0" fontId="56" fillId="0" borderId="0" xfId="0" applyFont="1" applyAlignment="1">
      <alignment horizontal="left" vertical="center"/>
    </xf>
    <xf numFmtId="0" fontId="78" fillId="35" borderId="0" xfId="0" applyFont="1" applyFill="1" applyAlignment="1">
      <alignment horizontal="center" vertical="center"/>
    </xf>
    <xf numFmtId="14" fontId="0" fillId="0" borderId="40" xfId="0" applyNumberFormat="1" applyBorder="1" applyAlignment="1">
      <alignment horizontal="center" vertical="center"/>
    </xf>
    <xf numFmtId="14" fontId="0" fillId="0" borderId="27" xfId="0" applyNumberFormat="1" applyBorder="1" applyAlignment="1">
      <alignment horizontal="center" vertical="center"/>
    </xf>
    <xf numFmtId="176" fontId="0" fillId="0" borderId="108" xfId="0" applyNumberFormat="1" applyBorder="1" applyAlignment="1">
      <alignment horizontal="center" vertical="center"/>
    </xf>
    <xf numFmtId="176" fontId="0" fillId="0" borderId="93" xfId="0" applyNumberFormat="1" applyBorder="1" applyAlignment="1">
      <alignment horizontal="center" vertical="center"/>
    </xf>
    <xf numFmtId="176" fontId="0" fillId="0" borderId="149" xfId="0" applyNumberFormat="1" applyBorder="1" applyAlignment="1">
      <alignment horizontal="center" vertical="center"/>
    </xf>
    <xf numFmtId="0" fontId="0" fillId="0" borderId="106"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10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30" fillId="0" borderId="3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1" xfId="0" applyFont="1" applyBorder="1" applyAlignment="1">
      <alignment horizontal="center" vertical="center" wrapText="1"/>
    </xf>
    <xf numFmtId="20" fontId="61" fillId="28" borderId="89" xfId="0" applyNumberFormat="1" applyFont="1" applyFill="1" applyBorder="1" applyAlignment="1">
      <alignment horizontal="center" vertical="center" wrapText="1"/>
    </xf>
    <xf numFmtId="20" fontId="61" fillId="28" borderId="98" xfId="0" applyNumberFormat="1" applyFont="1" applyFill="1" applyBorder="1" applyAlignment="1">
      <alignment horizontal="center" vertical="center" wrapText="1"/>
    </xf>
    <xf numFmtId="0" fontId="0" fillId="0" borderId="107" xfId="0" applyBorder="1" applyAlignment="1">
      <alignment horizontal="center" vertical="center"/>
    </xf>
    <xf numFmtId="0" fontId="0" fillId="28" borderId="72" xfId="0" applyFill="1" applyBorder="1" applyAlignment="1">
      <alignment horizontal="center" vertical="center"/>
    </xf>
    <xf numFmtId="0" fontId="0" fillId="28" borderId="73" xfId="0" applyFill="1" applyBorder="1" applyAlignment="1">
      <alignment horizontal="center" vertical="center"/>
    </xf>
    <xf numFmtId="0" fontId="0" fillId="28" borderId="36" xfId="0" applyFill="1" applyBorder="1" applyAlignment="1">
      <alignment horizontal="center" vertical="center"/>
    </xf>
    <xf numFmtId="0" fontId="0" fillId="28" borderId="71" xfId="0" applyFill="1" applyBorder="1" applyAlignment="1">
      <alignment horizontal="center" vertical="center"/>
    </xf>
    <xf numFmtId="0" fontId="69" fillId="35" borderId="0" xfId="0" applyFont="1" applyFill="1" applyAlignment="1">
      <alignment horizontal="center" vertical="center"/>
    </xf>
    <xf numFmtId="0" fontId="69" fillId="35" borderId="32" xfId="0" applyFont="1" applyFill="1" applyBorder="1" applyAlignment="1">
      <alignment horizontal="center" vertical="center"/>
    </xf>
    <xf numFmtId="0" fontId="51" fillId="0" borderId="7"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195" fontId="0" fillId="28" borderId="80" xfId="0" applyNumberFormat="1" applyFill="1" applyBorder="1" applyAlignment="1">
      <alignment horizontal="center" vertical="center"/>
    </xf>
    <xf numFmtId="195" fontId="0" fillId="28" borderId="90" xfId="0" applyNumberFormat="1" applyFill="1" applyBorder="1" applyAlignment="1">
      <alignment horizontal="center" vertical="center"/>
    </xf>
    <xf numFmtId="195" fontId="0" fillId="28" borderId="85" xfId="0" applyNumberFormat="1" applyFill="1" applyBorder="1" applyAlignment="1">
      <alignment horizontal="center" vertical="center"/>
    </xf>
    <xf numFmtId="195" fontId="0" fillId="28" borderId="79" xfId="0" applyNumberFormat="1" applyFill="1" applyBorder="1" applyAlignment="1">
      <alignment horizontal="center" vertical="center"/>
    </xf>
    <xf numFmtId="0" fontId="0" fillId="28" borderId="13" xfId="0" applyFill="1" applyBorder="1" applyAlignment="1">
      <alignment horizontal="center" vertical="center"/>
    </xf>
    <xf numFmtId="0" fontId="0" fillId="28" borderId="14" xfId="0" applyFill="1" applyBorder="1" applyAlignment="1">
      <alignment horizontal="center" vertical="center"/>
    </xf>
    <xf numFmtId="0" fontId="51" fillId="0" borderId="60" xfId="0" applyFont="1" applyBorder="1" applyAlignment="1">
      <alignment horizontal="center" vertical="center"/>
    </xf>
    <xf numFmtId="0" fontId="51" fillId="0" borderId="59" xfId="0" applyFont="1" applyBorder="1" applyAlignment="1">
      <alignment horizontal="center" vertical="center"/>
    </xf>
    <xf numFmtId="0" fontId="51" fillId="28" borderId="7" xfId="0" applyFont="1" applyFill="1" applyBorder="1" applyAlignment="1">
      <alignment horizontal="left" vertical="center"/>
    </xf>
    <xf numFmtId="0" fontId="51" fillId="28" borderId="8" xfId="0" applyFont="1" applyFill="1" applyBorder="1" applyAlignment="1">
      <alignment horizontal="left" vertical="center"/>
    </xf>
    <xf numFmtId="0" fontId="51" fillId="28" borderId="90" xfId="0" applyFont="1" applyFill="1" applyBorder="1" applyAlignment="1">
      <alignment horizontal="left" vertical="center"/>
    </xf>
    <xf numFmtId="0" fontId="51" fillId="28" borderId="2" xfId="0" applyFont="1" applyFill="1" applyBorder="1" applyAlignment="1">
      <alignment horizontal="left" vertical="center"/>
    </xf>
    <xf numFmtId="0" fontId="51" fillId="0" borderId="10" xfId="0" applyFont="1" applyBorder="1" applyAlignment="1">
      <alignment horizontal="center" vertical="center"/>
    </xf>
    <xf numFmtId="176" fontId="51" fillId="28" borderId="4" xfId="0" applyNumberFormat="1" applyFont="1" applyFill="1" applyBorder="1" applyAlignment="1">
      <alignment horizontal="center" vertical="center"/>
    </xf>
    <xf numFmtId="176" fontId="51" fillId="28" borderId="5" xfId="0" applyNumberFormat="1" applyFont="1" applyFill="1" applyBorder="1" applyAlignment="1">
      <alignment horizontal="center" vertical="center"/>
    </xf>
    <xf numFmtId="176" fontId="51" fillId="28"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7"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68" xfId="0" applyBorder="1" applyAlignment="1">
      <alignment horizontal="center" vertical="center"/>
    </xf>
    <xf numFmtId="0" fontId="0" fillId="0" borderId="146" xfId="0" applyBorder="1" applyAlignment="1">
      <alignment horizontal="center" vertical="center"/>
    </xf>
    <xf numFmtId="0" fontId="0" fillId="0" borderId="169" xfId="0" applyBorder="1" applyAlignment="1">
      <alignment horizontal="center" vertical="center"/>
    </xf>
    <xf numFmtId="0" fontId="51" fillId="28" borderId="17" xfId="0" applyFont="1" applyFill="1" applyBorder="1" applyAlignment="1">
      <alignment horizontal="left" vertical="center"/>
    </xf>
    <xf numFmtId="0" fontId="51" fillId="28" borderId="18" xfId="0" applyFont="1" applyFill="1" applyBorder="1" applyAlignment="1">
      <alignment horizontal="left" vertical="center"/>
    </xf>
    <xf numFmtId="0" fontId="51" fillId="28" borderId="19" xfId="0" applyFont="1" applyFill="1" applyBorder="1" applyAlignment="1">
      <alignment horizontal="left" vertical="center"/>
    </xf>
    <xf numFmtId="0" fontId="51" fillId="28" borderId="4" xfId="0" applyFont="1" applyFill="1" applyBorder="1" applyAlignment="1">
      <alignment horizontal="left" vertical="center"/>
    </xf>
    <xf numFmtId="0" fontId="51" fillId="28" borderId="5" xfId="0" applyFont="1" applyFill="1" applyBorder="1" applyAlignment="1">
      <alignment horizontal="left" vertical="center"/>
    </xf>
    <xf numFmtId="0" fontId="51" fillId="28" borderId="6" xfId="0" applyFont="1" applyFill="1" applyBorder="1" applyAlignment="1">
      <alignment horizontal="left" vertical="center"/>
    </xf>
    <xf numFmtId="0" fontId="51" fillId="0" borderId="107" xfId="0" applyFont="1" applyBorder="1" applyAlignment="1">
      <alignment horizontal="center" vertical="center"/>
    </xf>
    <xf numFmtId="176" fontId="0" fillId="0" borderId="109" xfId="0" applyNumberFormat="1" applyBorder="1" applyAlignment="1">
      <alignment horizontal="center" vertical="center"/>
    </xf>
    <xf numFmtId="176" fontId="0" fillId="0" borderId="110" xfId="0" applyNumberFormat="1" applyBorder="1" applyAlignment="1">
      <alignment horizontal="center" vertical="center"/>
    </xf>
    <xf numFmtId="176" fontId="0" fillId="0" borderId="96" xfId="0" applyNumberFormat="1" applyBorder="1" applyAlignment="1">
      <alignment horizontal="center" vertical="center"/>
    </xf>
    <xf numFmtId="0" fontId="89" fillId="30" borderId="89" xfId="0" applyFont="1" applyFill="1" applyBorder="1" applyAlignment="1">
      <alignment horizontal="center" vertical="center" wrapText="1"/>
    </xf>
    <xf numFmtId="0" fontId="89" fillId="30" borderId="98" xfId="0" applyFont="1" applyFill="1" applyBorder="1" applyAlignment="1">
      <alignment horizontal="center" vertical="center" wrapText="1"/>
    </xf>
    <xf numFmtId="0" fontId="0" fillId="28" borderId="89" xfId="0" applyFill="1" applyBorder="1" applyAlignment="1">
      <alignment horizontal="left" vertical="center"/>
    </xf>
    <xf numFmtId="0" fontId="0" fillId="28" borderId="90" xfId="0" applyFill="1" applyBorder="1" applyAlignment="1">
      <alignment horizontal="left" vertical="center"/>
    </xf>
    <xf numFmtId="0" fontId="0" fillId="28" borderId="91" xfId="0" applyFill="1" applyBorder="1" applyAlignment="1">
      <alignment horizontal="left" vertical="center"/>
    </xf>
    <xf numFmtId="176" fontId="0" fillId="0" borderId="94" xfId="0" applyNumberFormat="1" applyBorder="1" applyAlignment="1">
      <alignment horizontal="center" vertical="center"/>
    </xf>
    <xf numFmtId="176" fontId="0" fillId="0" borderId="104" xfId="0" applyNumberFormat="1" applyBorder="1" applyAlignment="1">
      <alignment horizontal="center" vertical="center"/>
    </xf>
    <xf numFmtId="176" fontId="0" fillId="0" borderId="30" xfId="0" applyNumberFormat="1" applyBorder="1" applyAlignment="1">
      <alignment horizontal="center" vertical="center"/>
    </xf>
    <xf numFmtId="0" fontId="45" fillId="24" borderId="80" xfId="53" applyFont="1" applyFill="1" applyBorder="1" applyAlignment="1">
      <alignment horizontal="center" vertical="center"/>
    </xf>
    <xf numFmtId="0" fontId="45" fillId="24" borderId="79" xfId="53" applyFont="1" applyFill="1" applyBorder="1" applyAlignment="1">
      <alignment horizontal="center" vertical="center"/>
    </xf>
    <xf numFmtId="0" fontId="0" fillId="0" borderId="0" xfId="0" applyAlignment="1">
      <alignment horizontal="center" vertical="center"/>
    </xf>
    <xf numFmtId="56" fontId="46" fillId="0" borderId="80" xfId="53" applyNumberFormat="1" applyFont="1" applyBorder="1" applyAlignment="1">
      <alignment horizontal="center" vertical="center"/>
    </xf>
    <xf numFmtId="0" fontId="46" fillId="0" borderId="79" xfId="53" applyFont="1" applyBorder="1" applyAlignment="1">
      <alignment horizontal="center" vertical="center"/>
    </xf>
    <xf numFmtId="0" fontId="0" fillId="0" borderId="21" xfId="0" applyBorder="1" applyAlignment="1">
      <alignment horizontal="center" vertical="center"/>
    </xf>
    <xf numFmtId="0" fontId="47" fillId="2" borderId="86" xfId="53" applyFont="1" applyFill="1" applyBorder="1" applyAlignment="1">
      <alignment horizontal="left" vertical="center"/>
    </xf>
    <xf numFmtId="0" fontId="43" fillId="2" borderId="84" xfId="53" applyFill="1" applyBorder="1">
      <alignment vertical="center"/>
    </xf>
    <xf numFmtId="0" fontId="47" fillId="2" borderId="80" xfId="53" applyFont="1" applyFill="1" applyBorder="1" applyAlignment="1">
      <alignment horizontal="center" vertical="center"/>
    </xf>
    <xf numFmtId="0" fontId="47" fillId="2" borderId="85" xfId="53" applyFont="1" applyFill="1" applyBorder="1" applyAlignment="1">
      <alignment horizontal="center" vertical="center"/>
    </xf>
    <xf numFmtId="0" fontId="47" fillId="2" borderId="79" xfId="53" applyFont="1" applyFill="1" applyBorder="1" applyAlignment="1">
      <alignment horizontal="center" vertical="center"/>
    </xf>
    <xf numFmtId="0" fontId="47" fillId="2" borderId="78" xfId="53" applyFont="1" applyFill="1" applyBorder="1" applyAlignment="1">
      <alignment horizontal="center" vertical="center"/>
    </xf>
    <xf numFmtId="0" fontId="89" fillId="30" borderId="90" xfId="0" applyFont="1" applyFill="1" applyBorder="1" applyAlignment="1">
      <alignment horizontal="center" vertical="center" wrapText="1"/>
    </xf>
    <xf numFmtId="0" fontId="0" fillId="0" borderId="1" xfId="0" applyBorder="1" applyAlignment="1">
      <alignment horizontal="center" vertical="center"/>
    </xf>
    <xf numFmtId="0" fontId="31" fillId="0" borderId="89" xfId="0" applyFont="1" applyBorder="1" applyAlignment="1">
      <alignment horizontal="center" vertical="center"/>
    </xf>
    <xf numFmtId="0" fontId="31" fillId="0" borderId="90" xfId="0" applyFont="1" applyBorder="1" applyAlignment="1">
      <alignment horizontal="center" vertical="center"/>
    </xf>
    <xf numFmtId="0" fontId="0" fillId="28" borderId="189" xfId="0" applyFill="1" applyBorder="1" applyAlignment="1">
      <alignment horizontal="left" vertical="center"/>
    </xf>
    <xf numFmtId="0" fontId="0" fillId="0" borderId="66" xfId="0" applyBorder="1" applyAlignment="1">
      <alignment horizontal="center" vertical="center"/>
    </xf>
    <xf numFmtId="0" fontId="0" fillId="0" borderId="163" xfId="0" applyBorder="1" applyAlignment="1">
      <alignment horizontal="center" vertical="center"/>
    </xf>
    <xf numFmtId="0" fontId="0" fillId="0" borderId="75" xfId="0" applyBorder="1" applyAlignment="1">
      <alignment horizontal="center" vertical="center"/>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26" borderId="34" xfId="0" applyFill="1" applyBorder="1" applyAlignment="1">
      <alignment horizontal="center" vertical="center"/>
    </xf>
    <xf numFmtId="0" fontId="0" fillId="26" borderId="31" xfId="0" applyFill="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28" fillId="0" borderId="110" xfId="0" applyFont="1" applyBorder="1" applyAlignment="1">
      <alignment horizontal="left" vertical="center"/>
    </xf>
    <xf numFmtId="0" fontId="28" fillId="0" borderId="96" xfId="0" applyFont="1" applyBorder="1" applyAlignment="1">
      <alignment horizontal="left" vertical="center"/>
    </xf>
    <xf numFmtId="0" fontId="0" fillId="26" borderId="69" xfId="0" applyFill="1" applyBorder="1" applyAlignment="1">
      <alignment horizontal="center" vertical="center"/>
    </xf>
    <xf numFmtId="0" fontId="0" fillId="26" borderId="112" xfId="0" applyFill="1" applyBorder="1" applyAlignment="1">
      <alignment horizontal="center"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112" xfId="0" applyBorder="1" applyAlignment="1">
      <alignment horizontal="center" vertical="center" wrapText="1"/>
    </xf>
    <xf numFmtId="185" fontId="54" fillId="0" borderId="17" xfId="0" applyNumberFormat="1" applyFont="1" applyBorder="1" applyAlignment="1">
      <alignment horizontal="center" vertical="center" wrapText="1"/>
    </xf>
    <xf numFmtId="185" fontId="54" fillId="0" borderId="18" xfId="0" applyNumberFormat="1" applyFont="1" applyBorder="1" applyAlignment="1">
      <alignment horizontal="center" vertical="center" wrapText="1"/>
    </xf>
    <xf numFmtId="0" fontId="0" fillId="30" borderId="89" xfId="0" applyFill="1" applyBorder="1" applyAlignment="1">
      <alignment horizontal="left" vertical="top" wrapText="1"/>
    </xf>
    <xf numFmtId="0" fontId="0" fillId="30" borderId="90" xfId="0" applyFill="1" applyBorder="1" applyAlignment="1">
      <alignment horizontal="left" vertical="top" wrapText="1"/>
    </xf>
    <xf numFmtId="0" fontId="0" fillId="30" borderId="98" xfId="0" applyFill="1" applyBorder="1" applyAlignment="1">
      <alignment horizontal="left" vertical="top" wrapText="1"/>
    </xf>
    <xf numFmtId="195" fontId="32" fillId="30" borderId="67" xfId="0" applyNumberFormat="1" applyFont="1" applyFill="1" applyBorder="1" applyAlignment="1">
      <alignment horizontal="center" vertical="center"/>
    </xf>
    <xf numFmtId="195" fontId="3" fillId="30" borderId="5" xfId="0" applyNumberFormat="1" applyFont="1" applyFill="1" applyBorder="1" applyAlignment="1">
      <alignment horizontal="center" vertical="center"/>
    </xf>
    <xf numFmtId="195" fontId="3" fillId="30" borderId="6" xfId="0" applyNumberFormat="1" applyFont="1" applyFill="1" applyBorder="1" applyAlignment="1">
      <alignment horizontal="center" vertical="center"/>
    </xf>
    <xf numFmtId="0" fontId="0" fillId="0" borderId="89" xfId="0" applyBorder="1" applyAlignment="1">
      <alignment horizontal="left" vertical="center" shrinkToFit="1"/>
    </xf>
    <xf numFmtId="0" fontId="0" fillId="0" borderId="90" xfId="0" applyBorder="1" applyAlignment="1">
      <alignment horizontal="left" vertical="center" shrinkToFit="1"/>
    </xf>
    <xf numFmtId="0" fontId="0" fillId="0" borderId="98" xfId="0" applyBorder="1" applyAlignment="1">
      <alignment horizontal="left" vertical="center" shrinkToFit="1"/>
    </xf>
    <xf numFmtId="0" fontId="0" fillId="26" borderId="89" xfId="0" applyFill="1" applyBorder="1" applyAlignment="1">
      <alignment horizontal="center" vertical="center"/>
    </xf>
    <xf numFmtId="0" fontId="0" fillId="26" borderId="91" xfId="0" applyFill="1" applyBorder="1" applyAlignment="1">
      <alignment horizontal="center" vertical="center"/>
    </xf>
    <xf numFmtId="0" fontId="57" fillId="0" borderId="0" xfId="0" applyFont="1" applyAlignment="1">
      <alignment horizontal="center" vertical="center"/>
    </xf>
    <xf numFmtId="0" fontId="0" fillId="26" borderId="26" xfId="0" applyFill="1" applyBorder="1" applyAlignment="1">
      <alignment horizontal="center" vertical="center"/>
    </xf>
    <xf numFmtId="0" fontId="0" fillId="26" borderId="28" xfId="0" applyFill="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4" xfId="0" applyFont="1" applyBorder="1" applyAlignment="1">
      <alignment horizontal="center" vertical="center"/>
    </xf>
    <xf numFmtId="0" fontId="4" fillId="26" borderId="106" xfId="0" applyFont="1" applyFill="1" applyBorder="1" applyAlignment="1">
      <alignment horizontal="center" vertical="center"/>
    </xf>
    <xf numFmtId="0" fontId="4" fillId="26" borderId="105" xfId="0" applyFont="1" applyFill="1" applyBorder="1" applyAlignment="1">
      <alignment horizontal="center" vertical="center"/>
    </xf>
    <xf numFmtId="0" fontId="0" fillId="26" borderId="17" xfId="0" applyFill="1" applyBorder="1" applyAlignment="1">
      <alignment horizontal="center" vertical="center"/>
    </xf>
    <xf numFmtId="0" fontId="0" fillId="26" borderId="19" xfId="0"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8" xfId="0" applyBorder="1" applyAlignment="1">
      <alignment horizontal="center" vertical="center"/>
    </xf>
    <xf numFmtId="0" fontId="9" fillId="0" borderId="106"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65" fillId="0" borderId="131" xfId="0" applyFont="1" applyBorder="1" applyAlignment="1">
      <alignment horizontal="center" vertical="center"/>
    </xf>
    <xf numFmtId="0" fontId="65" fillId="0" borderId="137" xfId="0" applyFont="1" applyBorder="1" applyAlignment="1">
      <alignment horizontal="center" vertical="center"/>
    </xf>
    <xf numFmtId="0" fontId="65" fillId="0" borderId="170" xfId="0" applyFont="1" applyBorder="1" applyAlignment="1">
      <alignment horizontal="center" vertical="center"/>
    </xf>
    <xf numFmtId="0" fontId="65" fillId="0" borderId="172" xfId="0" applyFont="1" applyBorder="1" applyAlignment="1">
      <alignment horizontal="center" vertical="center"/>
    </xf>
    <xf numFmtId="0" fontId="65" fillId="0" borderId="139" xfId="0" applyFont="1" applyBorder="1" applyAlignment="1">
      <alignment horizontal="center" vertical="center"/>
    </xf>
    <xf numFmtId="0" fontId="65" fillId="0" borderId="140" xfId="0" applyFont="1" applyBorder="1" applyAlignment="1">
      <alignment horizontal="center" vertical="center"/>
    </xf>
    <xf numFmtId="0" fontId="65" fillId="0" borderId="141" xfId="0" applyFont="1" applyBorder="1" applyAlignment="1">
      <alignment horizontal="center" vertical="center"/>
    </xf>
    <xf numFmtId="0" fontId="65" fillId="0" borderId="132" xfId="0" applyFont="1" applyBorder="1" applyAlignment="1">
      <alignment horizontal="center" vertical="center"/>
    </xf>
    <xf numFmtId="0" fontId="65" fillId="0" borderId="133" xfId="0" applyFont="1" applyBorder="1" applyAlignment="1">
      <alignment horizontal="center" vertical="center"/>
    </xf>
    <xf numFmtId="0" fontId="31" fillId="0" borderId="139" xfId="0" applyFont="1" applyBorder="1" applyAlignment="1">
      <alignment horizontal="center" vertical="center"/>
    </xf>
    <xf numFmtId="0" fontId="31" fillId="0" borderId="140" xfId="0" applyFont="1" applyBorder="1" applyAlignment="1">
      <alignment horizontal="center" vertical="center"/>
    </xf>
    <xf numFmtId="0" fontId="31" fillId="0" borderId="131" xfId="0" applyFont="1" applyBorder="1" applyAlignment="1">
      <alignment horizontal="center" vertical="center"/>
    </xf>
    <xf numFmtId="0" fontId="31" fillId="0" borderId="132" xfId="0" applyFont="1" applyBorder="1" applyAlignment="1">
      <alignment horizontal="center" vertical="center"/>
    </xf>
    <xf numFmtId="0" fontId="65" fillId="0" borderId="130" xfId="0" applyFont="1" applyBorder="1" applyAlignment="1">
      <alignment horizontal="center" vertical="center"/>
    </xf>
    <xf numFmtId="0" fontId="65" fillId="0" borderId="18" xfId="0" applyFont="1" applyBorder="1" applyAlignment="1">
      <alignment horizontal="center" vertical="center"/>
    </xf>
    <xf numFmtId="0" fontId="65" fillId="0" borderId="129" xfId="0" applyFont="1" applyBorder="1" applyAlignment="1">
      <alignment horizontal="center" vertical="center"/>
    </xf>
    <xf numFmtId="20" fontId="65" fillId="0" borderId="170" xfId="0" applyNumberFormat="1" applyFont="1" applyBorder="1" applyAlignment="1">
      <alignment horizontal="center" vertical="center"/>
    </xf>
    <xf numFmtId="20" fontId="65" fillId="0" borderId="171" xfId="0" applyNumberFormat="1" applyFont="1" applyBorder="1" applyAlignment="1">
      <alignment horizontal="center" vertical="center"/>
    </xf>
    <xf numFmtId="20" fontId="65" fillId="0" borderId="139" xfId="0" applyNumberFormat="1" applyFont="1" applyBorder="1" applyAlignment="1">
      <alignment horizontal="center" vertical="center"/>
    </xf>
    <xf numFmtId="20" fontId="65" fillId="0" borderId="142" xfId="0" applyNumberFormat="1" applyFont="1" applyBorder="1" applyAlignment="1">
      <alignment horizontal="center" vertical="center"/>
    </xf>
    <xf numFmtId="20" fontId="65" fillId="0" borderId="130" xfId="0" applyNumberFormat="1" applyFont="1" applyBorder="1" applyAlignment="1">
      <alignment horizontal="center" vertical="center"/>
    </xf>
    <xf numFmtId="20" fontId="65" fillId="0" borderId="19" xfId="0" applyNumberFormat="1" applyFont="1" applyBorder="1" applyAlignment="1">
      <alignment horizontal="center" vertical="center"/>
    </xf>
    <xf numFmtId="0" fontId="4" fillId="0" borderId="106"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38" xfId="0" applyFont="1" applyBorder="1" applyAlignment="1">
      <alignment horizontal="center" vertical="center"/>
    </xf>
    <xf numFmtId="0" fontId="2" fillId="0" borderId="141" xfId="0" applyFont="1" applyBorder="1" applyAlignment="1">
      <alignment horizontal="center" vertical="center"/>
    </xf>
    <xf numFmtId="0" fontId="2" fillId="0" borderId="23" xfId="0" applyFont="1" applyBorder="1" applyAlignment="1">
      <alignment horizontal="center" vertical="center"/>
    </xf>
    <xf numFmtId="0" fontId="2" fillId="0" borderId="128" xfId="0" applyFont="1" applyBorder="1" applyAlignment="1">
      <alignment horizontal="center" vertical="center"/>
    </xf>
    <xf numFmtId="0" fontId="2" fillId="0" borderId="136" xfId="0" applyFont="1" applyBorder="1" applyAlignment="1">
      <alignment horizontal="center" vertical="center"/>
    </xf>
    <xf numFmtId="0" fontId="2" fillId="0" borderId="133" xfId="0" applyFont="1" applyBorder="1" applyAlignment="1">
      <alignment horizontal="center" vertical="center"/>
    </xf>
    <xf numFmtId="0" fontId="2" fillId="0" borderId="139" xfId="0" applyFont="1" applyBorder="1" applyAlignment="1">
      <alignment horizontal="center" vertical="center"/>
    </xf>
    <xf numFmtId="0" fontId="2" fillId="0" borderId="127" xfId="0" applyFont="1" applyBorder="1" applyAlignment="1">
      <alignment horizontal="center" vertical="center"/>
    </xf>
    <xf numFmtId="0" fontId="2" fillId="0" borderId="131" xfId="0" applyFont="1" applyBorder="1" applyAlignment="1">
      <alignment horizontal="center" vertical="center"/>
    </xf>
    <xf numFmtId="0" fontId="31" fillId="0" borderId="190" xfId="0" applyFont="1" applyBorder="1" applyAlignment="1">
      <alignment horizontal="center" vertical="center" textRotation="255"/>
    </xf>
    <xf numFmtId="0" fontId="31" fillId="0" borderId="191" xfId="0" applyFont="1" applyBorder="1" applyAlignment="1">
      <alignment horizontal="center" vertical="center" textRotation="255"/>
    </xf>
    <xf numFmtId="0" fontId="31" fillId="0" borderId="19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0" xfId="0" applyFont="1" applyAlignment="1">
      <alignment horizontal="center" vertical="center" textRotation="255"/>
    </xf>
    <xf numFmtId="0" fontId="31" fillId="0" borderId="24" xfId="0" applyFont="1" applyBorder="1" applyAlignment="1">
      <alignment horizontal="center" vertical="center" textRotation="255"/>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19" xfId="0" applyFont="1" applyBorder="1" applyAlignment="1">
      <alignment horizontal="center" vertical="center" textRotation="255"/>
    </xf>
    <xf numFmtId="0" fontId="2" fillId="0" borderId="142" xfId="0" applyFont="1" applyBorder="1" applyAlignment="1">
      <alignment horizontal="center" vertical="center"/>
    </xf>
    <xf numFmtId="0" fontId="2" fillId="0" borderId="24" xfId="0" applyFont="1" applyBorder="1" applyAlignment="1">
      <alignment horizontal="center" vertical="center"/>
    </xf>
    <xf numFmtId="0" fontId="2" fillId="0" borderId="137" xfId="0" applyFont="1" applyBorder="1" applyAlignment="1">
      <alignment horizontal="center" vertical="center"/>
    </xf>
    <xf numFmtId="0" fontId="63" fillId="0" borderId="134" xfId="0" applyFont="1" applyBorder="1" applyAlignment="1">
      <alignment horizontal="center" vertical="center"/>
    </xf>
    <xf numFmtId="0" fontId="35" fillId="0" borderId="106" xfId="0" applyFont="1" applyBorder="1" applyAlignment="1">
      <alignment horizontal="left" vertical="top"/>
    </xf>
    <xf numFmtId="0" fontId="35" fillId="0" borderId="104" xfId="0" applyFont="1" applyBorder="1" applyAlignment="1">
      <alignment horizontal="left" vertical="top"/>
    </xf>
    <xf numFmtId="0" fontId="35" fillId="0" borderId="105" xfId="0" applyFont="1" applyBorder="1" applyAlignment="1">
      <alignment horizontal="left" vertical="top"/>
    </xf>
    <xf numFmtId="0" fontId="35" fillId="0" borderId="23" xfId="0" applyFont="1" applyBorder="1" applyAlignment="1">
      <alignment horizontal="left" vertical="top"/>
    </xf>
    <xf numFmtId="0" fontId="35" fillId="0" borderId="0" xfId="0" applyFont="1" applyAlignment="1">
      <alignment horizontal="left" vertical="top"/>
    </xf>
    <xf numFmtId="0" fontId="35" fillId="0" borderId="24" xfId="0" applyFont="1" applyBorder="1" applyAlignment="1">
      <alignment horizontal="left" vertical="top"/>
    </xf>
    <xf numFmtId="0" fontId="2" fillId="0" borderId="140" xfId="0" applyFont="1" applyBorder="1" applyAlignment="1">
      <alignment horizontal="center" vertical="center"/>
    </xf>
    <xf numFmtId="0" fontId="2" fillId="0" borderId="0" xfId="0" applyFont="1" applyAlignment="1">
      <alignment horizontal="center" vertical="center"/>
    </xf>
    <xf numFmtId="0" fontId="2" fillId="0" borderId="132" xfId="0" applyFont="1" applyBorder="1" applyAlignment="1">
      <alignment horizontal="center" vertical="center"/>
    </xf>
    <xf numFmtId="0" fontId="64" fillId="0" borderId="139" xfId="0" applyFont="1" applyBorder="1" applyAlignment="1">
      <alignment horizontal="center" vertical="center" wrapText="1"/>
    </xf>
    <xf numFmtId="0" fontId="64" fillId="0" borderId="140" xfId="0" applyFont="1" applyBorder="1" applyAlignment="1">
      <alignment horizontal="center" vertical="center" wrapText="1"/>
    </xf>
    <xf numFmtId="0" fontId="64" fillId="0" borderId="130" xfId="0" applyFont="1" applyBorder="1" applyAlignment="1">
      <alignment horizontal="center" vertical="center" wrapText="1"/>
    </xf>
    <xf numFmtId="0" fontId="64" fillId="0" borderId="18" xfId="0" applyFont="1" applyBorder="1" applyAlignment="1">
      <alignment horizontal="center" vertical="center" wrapText="1"/>
    </xf>
    <xf numFmtId="0" fontId="7" fillId="0" borderId="0" xfId="0" applyFont="1" applyAlignment="1">
      <alignment horizontal="center" vertical="center"/>
    </xf>
    <xf numFmtId="0" fontId="65" fillId="0" borderId="196" xfId="0" applyFont="1" applyBorder="1" applyAlignment="1">
      <alignment horizontal="center" vertical="center"/>
    </xf>
    <xf numFmtId="0" fontId="65" fillId="0" borderId="191" xfId="0" applyFont="1" applyBorder="1" applyAlignment="1">
      <alignment horizontal="center" vertical="center"/>
    </xf>
    <xf numFmtId="0" fontId="65" fillId="0" borderId="194" xfId="0" applyFont="1" applyBorder="1" applyAlignment="1">
      <alignment horizontal="center" vertical="center"/>
    </xf>
    <xf numFmtId="0" fontId="31" fillId="0" borderId="196" xfId="0" applyFont="1" applyBorder="1" applyAlignment="1">
      <alignment horizontal="center" vertical="center"/>
    </xf>
    <xf numFmtId="0" fontId="31" fillId="0" borderId="192" xfId="0" applyFont="1" applyBorder="1" applyAlignment="1">
      <alignment horizontal="center" vertical="center"/>
    </xf>
    <xf numFmtId="0" fontId="40" fillId="0" borderId="0" xfId="0" applyFont="1" applyAlignment="1">
      <alignment horizontal="center" vertical="center"/>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9" fillId="0" borderId="130" xfId="0" applyFont="1" applyBorder="1" applyAlignment="1">
      <alignment horizontal="center" vertical="center"/>
    </xf>
    <xf numFmtId="0" fontId="9" fillId="0" borderId="129" xfId="0" applyFont="1" applyBorder="1" applyAlignment="1">
      <alignment horizontal="center" vertical="center"/>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9" xfId="0" applyFont="1" applyBorder="1" applyAlignment="1">
      <alignment horizontal="center" vertical="center" wrapText="1"/>
    </xf>
    <xf numFmtId="0" fontId="2" fillId="0" borderId="134" xfId="0" applyFont="1" applyBorder="1" applyAlignment="1">
      <alignment horizontal="center" vertical="center"/>
    </xf>
    <xf numFmtId="0" fontId="31" fillId="0" borderId="190" xfId="0" applyFont="1" applyBorder="1" applyAlignment="1">
      <alignment horizontal="center" vertical="center" textRotation="255" wrapText="1"/>
    </xf>
    <xf numFmtId="0" fontId="31" fillId="0" borderId="191" xfId="0" applyFont="1" applyBorder="1" applyAlignment="1">
      <alignment horizontal="center" vertical="center" textRotation="255" wrapText="1"/>
    </xf>
    <xf numFmtId="0" fontId="31" fillId="0" borderId="192"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0" xfId="0" applyFont="1" applyAlignment="1">
      <alignment horizontal="center" vertical="center" textRotation="255" wrapText="1"/>
    </xf>
    <xf numFmtId="0" fontId="31" fillId="0" borderId="24" xfId="0" applyFont="1" applyBorder="1" applyAlignment="1">
      <alignment horizontal="center" vertical="center" textRotation="255" wrapText="1"/>
    </xf>
    <xf numFmtId="0" fontId="31" fillId="0" borderId="17"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1" fillId="0" borderId="19" xfId="0" applyFont="1" applyBorder="1" applyAlignment="1">
      <alignment horizontal="center" vertical="center" textRotation="255" wrapText="1"/>
    </xf>
    <xf numFmtId="0" fontId="66" fillId="0" borderId="139" xfId="0" applyFont="1" applyBorder="1" applyAlignment="1">
      <alignment horizontal="center" vertical="center"/>
    </xf>
    <xf numFmtId="0" fontId="66" fillId="0" borderId="140" xfId="0" applyFont="1" applyBorder="1" applyAlignment="1">
      <alignment horizontal="center" vertical="center"/>
    </xf>
    <xf numFmtId="0" fontId="66" fillId="0" borderId="141" xfId="0" applyFont="1" applyBorder="1" applyAlignment="1">
      <alignment horizontal="center" vertical="center"/>
    </xf>
    <xf numFmtId="0" fontId="66" fillId="0" borderId="130" xfId="0" applyFont="1" applyBorder="1" applyAlignment="1">
      <alignment horizontal="center" vertical="center"/>
    </xf>
    <xf numFmtId="0" fontId="66" fillId="0" borderId="18" xfId="0" applyFont="1" applyBorder="1" applyAlignment="1">
      <alignment horizontal="center" vertical="center"/>
    </xf>
    <xf numFmtId="0" fontId="66" fillId="0" borderId="129" xfId="0" applyFont="1" applyBorder="1" applyAlignment="1">
      <alignment horizontal="center" vertical="center"/>
    </xf>
    <xf numFmtId="0" fontId="63" fillId="0" borderId="189" xfId="0" applyFont="1" applyBorder="1" applyAlignment="1">
      <alignment horizontal="center" vertical="center"/>
    </xf>
    <xf numFmtId="0" fontId="58" fillId="0" borderId="104" xfId="0" applyFont="1" applyBorder="1" applyAlignment="1">
      <alignment horizontal="left" vertical="center"/>
    </xf>
    <xf numFmtId="0" fontId="58" fillId="0" borderId="0" xfId="0" applyFont="1" applyAlignment="1">
      <alignment horizontal="left" vertical="center"/>
    </xf>
    <xf numFmtId="0" fontId="31" fillId="0" borderId="139" xfId="0" applyFont="1" applyBorder="1" applyAlignment="1">
      <alignment horizontal="center" vertical="center" wrapText="1"/>
    </xf>
    <xf numFmtId="0" fontId="31" fillId="0" borderId="1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3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29" xfId="0" applyFont="1" applyBorder="1" applyAlignment="1">
      <alignment horizontal="center" vertical="center" wrapText="1"/>
    </xf>
    <xf numFmtId="20" fontId="31" fillId="26" borderId="106" xfId="0" applyNumberFormat="1" applyFont="1" applyFill="1" applyBorder="1" applyAlignment="1">
      <alignment horizontal="center" vertical="center"/>
    </xf>
    <xf numFmtId="20" fontId="31" fillId="26" borderId="104" xfId="0" applyNumberFormat="1" applyFont="1" applyFill="1" applyBorder="1" applyAlignment="1">
      <alignment horizontal="center" vertical="center"/>
    </xf>
    <xf numFmtId="20" fontId="31" fillId="26" borderId="105" xfId="0" applyNumberFormat="1" applyFont="1" applyFill="1" applyBorder="1" applyAlignment="1">
      <alignment horizontal="center" vertical="center"/>
    </xf>
    <xf numFmtId="20" fontId="31" fillId="26" borderId="17" xfId="0" applyNumberFormat="1" applyFont="1" applyFill="1" applyBorder="1" applyAlignment="1">
      <alignment horizontal="center" vertical="center"/>
    </xf>
    <xf numFmtId="20" fontId="31" fillId="26" borderId="18" xfId="0" applyNumberFormat="1" applyFont="1" applyFill="1" applyBorder="1" applyAlignment="1">
      <alignment horizontal="center" vertical="center"/>
    </xf>
    <xf numFmtId="20" fontId="31" fillId="26" borderId="19" xfId="0" applyNumberFormat="1" applyFont="1" applyFill="1" applyBorder="1" applyAlignment="1">
      <alignment horizontal="center" vertical="center"/>
    </xf>
    <xf numFmtId="0" fontId="31" fillId="0" borderId="142" xfId="0" applyFont="1" applyBorder="1" applyAlignment="1">
      <alignment horizontal="center" vertical="center"/>
    </xf>
    <xf numFmtId="0" fontId="31" fillId="0" borderId="130" xfId="0" applyFont="1" applyBorder="1" applyAlignment="1">
      <alignment horizontal="center" vertical="center"/>
    </xf>
    <xf numFmtId="0" fontId="31" fillId="0" borderId="19" xfId="0" applyFont="1" applyBorder="1" applyAlignment="1">
      <alignment horizontal="center" vertical="center"/>
    </xf>
    <xf numFmtId="0" fontId="4" fillId="0" borderId="107" xfId="0" applyFont="1" applyBorder="1" applyAlignment="1">
      <alignment horizontal="center" vertical="center"/>
    </xf>
    <xf numFmtId="0" fontId="65" fillId="0" borderId="136" xfId="0" applyFont="1" applyBorder="1" applyAlignment="1">
      <alignment horizontal="center" vertical="center"/>
    </xf>
    <xf numFmtId="0" fontId="65" fillId="0" borderId="142" xfId="0" applyFont="1" applyBorder="1" applyAlignment="1">
      <alignment horizontal="center" vertical="center"/>
    </xf>
    <xf numFmtId="20" fontId="31" fillId="0" borderId="139" xfId="0" applyNumberFormat="1" applyFont="1" applyBorder="1" applyAlignment="1">
      <alignment horizontal="center" vertical="center"/>
    </xf>
    <xf numFmtId="20" fontId="31" fillId="0" borderId="142" xfId="0" applyNumberFormat="1" applyFont="1" applyBorder="1" applyAlignment="1">
      <alignment horizontal="center" vertical="center"/>
    </xf>
    <xf numFmtId="20" fontId="31" fillId="0" borderId="130" xfId="0" applyNumberFormat="1" applyFont="1" applyBorder="1" applyAlignment="1">
      <alignment horizontal="center" vertical="center"/>
    </xf>
    <xf numFmtId="20" fontId="31" fillId="0" borderId="19" xfId="0" applyNumberFormat="1" applyFont="1" applyBorder="1" applyAlignment="1">
      <alignment horizontal="center" vertical="center"/>
    </xf>
    <xf numFmtId="189" fontId="61" fillId="0" borderId="23" xfId="0" applyNumberFormat="1" applyFont="1" applyBorder="1" applyAlignment="1">
      <alignment horizontal="center" vertical="center" wrapText="1"/>
    </xf>
    <xf numFmtId="189" fontId="61" fillId="0" borderId="0" xfId="0" applyNumberFormat="1" applyFont="1" applyAlignment="1">
      <alignment horizontal="center" vertical="center" wrapText="1"/>
    </xf>
    <xf numFmtId="189" fontId="61" fillId="0" borderId="24" xfId="0" applyNumberFormat="1" applyFont="1" applyBorder="1" applyAlignment="1">
      <alignment horizontal="center" vertical="center" wrapText="1"/>
    </xf>
    <xf numFmtId="189" fontId="61" fillId="0" borderId="17" xfId="0" applyNumberFormat="1" applyFont="1" applyBorder="1" applyAlignment="1">
      <alignment horizontal="center" vertical="center" wrapText="1"/>
    </xf>
    <xf numFmtId="189" fontId="61" fillId="0" borderId="18" xfId="0" applyNumberFormat="1" applyFont="1" applyBorder="1" applyAlignment="1">
      <alignment horizontal="center" vertical="center" wrapText="1"/>
    </xf>
    <xf numFmtId="189" fontId="61" fillId="0" borderId="19" xfId="0" applyNumberFormat="1" applyFont="1" applyBorder="1" applyAlignment="1">
      <alignment horizontal="center" vertical="center" wrapText="1"/>
    </xf>
    <xf numFmtId="0" fontId="62" fillId="0" borderId="173" xfId="0" applyFont="1" applyBorder="1" applyAlignment="1">
      <alignment horizontal="center" vertical="center"/>
    </xf>
    <xf numFmtId="0" fontId="62" fillId="0" borderId="134" xfId="0" applyFont="1" applyBorder="1" applyAlignment="1">
      <alignment horizontal="center" vertical="center"/>
    </xf>
    <xf numFmtId="0" fontId="63" fillId="0" borderId="190" xfId="0" applyFont="1" applyBorder="1" applyAlignment="1">
      <alignment horizontal="center" vertical="center"/>
    </xf>
    <xf numFmtId="0" fontId="63" fillId="0" borderId="191" xfId="0" applyFont="1" applyBorder="1" applyAlignment="1">
      <alignment horizontal="center" vertical="center"/>
    </xf>
    <xf numFmtId="0" fontId="63" fillId="0" borderId="192" xfId="0" applyFont="1" applyBorder="1" applyAlignment="1">
      <alignment horizontal="center" vertical="center"/>
    </xf>
    <xf numFmtId="0" fontId="63" fillId="0" borderId="23" xfId="0" applyFont="1" applyBorder="1" applyAlignment="1">
      <alignment horizontal="center" vertical="center"/>
    </xf>
    <xf numFmtId="0" fontId="63" fillId="0" borderId="0" xfId="0" applyFont="1" applyAlignment="1">
      <alignment horizontal="center" vertical="center"/>
    </xf>
    <xf numFmtId="0" fontId="63" fillId="0" borderId="24"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40" fillId="0" borderId="18" xfId="0" applyFont="1" applyBorder="1" applyAlignment="1">
      <alignment horizontal="center" vertical="center"/>
    </xf>
    <xf numFmtId="0" fontId="35" fillId="0" borderId="190" xfId="0" applyFont="1" applyBorder="1" applyAlignment="1">
      <alignment horizontal="left" vertical="top"/>
    </xf>
    <xf numFmtId="0" fontId="35" fillId="0" borderId="191" xfId="0" applyFont="1" applyBorder="1" applyAlignment="1">
      <alignment horizontal="left" vertical="top"/>
    </xf>
    <xf numFmtId="0" fontId="35" fillId="0" borderId="192" xfId="0" applyFont="1" applyBorder="1" applyAlignment="1">
      <alignment horizontal="left" vertical="top"/>
    </xf>
    <xf numFmtId="0" fontId="65" fillId="0" borderId="192" xfId="0" applyFont="1" applyBorder="1" applyAlignment="1">
      <alignment horizontal="center" vertical="center"/>
    </xf>
    <xf numFmtId="0" fontId="53" fillId="0" borderId="190" xfId="0" applyFont="1" applyBorder="1" applyAlignment="1">
      <alignment horizontal="center" vertical="center"/>
    </xf>
    <xf numFmtId="0" fontId="53" fillId="0" borderId="191" xfId="0" applyFont="1" applyBorder="1" applyAlignment="1">
      <alignment horizontal="center" vertical="center"/>
    </xf>
    <xf numFmtId="0" fontId="53" fillId="0" borderId="192" xfId="0" applyFont="1" applyBorder="1" applyAlignment="1">
      <alignment horizontal="center" vertical="center"/>
    </xf>
    <xf numFmtId="0" fontId="53" fillId="0" borderId="23" xfId="0" applyFont="1" applyBorder="1" applyAlignment="1">
      <alignment horizontal="center" vertical="center"/>
    </xf>
    <xf numFmtId="0" fontId="53" fillId="0" borderId="0" xfId="0" applyFont="1" applyAlignment="1">
      <alignment horizontal="center" vertical="center"/>
    </xf>
    <xf numFmtId="0" fontId="53" fillId="0" borderId="24" xfId="0" applyFont="1" applyBorder="1" applyAlignment="1">
      <alignment horizontal="center" vertical="center"/>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2" fillId="0" borderId="135" xfId="0" applyFont="1" applyBorder="1" applyAlignment="1">
      <alignment horizontal="center" vertical="center"/>
    </xf>
    <xf numFmtId="0" fontId="62" fillId="0" borderId="143" xfId="0" applyFont="1" applyBorder="1" applyAlignment="1">
      <alignment horizontal="center" vertical="center"/>
    </xf>
    <xf numFmtId="0" fontId="66" fillId="0" borderId="138" xfId="0" applyFont="1" applyBorder="1" applyAlignment="1">
      <alignment horizontal="center" vertical="center"/>
    </xf>
    <xf numFmtId="0" fontId="66" fillId="0" borderId="17" xfId="0" applyFont="1" applyBorder="1" applyAlignment="1">
      <alignment horizontal="center" vertical="center"/>
    </xf>
    <xf numFmtId="0" fontId="2" fillId="0" borderId="17" xfId="0" applyFont="1" applyBorder="1" applyAlignment="1">
      <alignment horizontal="center" vertical="center"/>
    </xf>
    <xf numFmtId="0" fontId="2" fillId="0" borderId="129" xfId="0" applyFont="1" applyBorder="1" applyAlignment="1">
      <alignment horizontal="center" vertical="center"/>
    </xf>
    <xf numFmtId="0" fontId="4" fillId="0" borderId="189" xfId="0" applyFont="1" applyBorder="1" applyAlignment="1">
      <alignment horizontal="center" vertical="center"/>
    </xf>
    <xf numFmtId="0" fontId="53" fillId="0" borderId="106" xfId="0" applyFont="1" applyBorder="1" applyAlignment="1">
      <alignment horizontal="center" vertical="center"/>
    </xf>
    <xf numFmtId="0" fontId="53" fillId="0" borderId="104" xfId="0" applyFont="1" applyBorder="1" applyAlignment="1">
      <alignment horizontal="center" vertical="center"/>
    </xf>
    <xf numFmtId="0" fontId="53" fillId="0" borderId="105" xfId="0" applyFont="1" applyBorder="1" applyAlignment="1">
      <alignment horizontal="center" vertical="center"/>
    </xf>
    <xf numFmtId="0" fontId="64" fillId="0" borderId="142" xfId="0" applyFont="1" applyBorder="1" applyAlignment="1">
      <alignment horizontal="center" vertical="center" wrapText="1"/>
    </xf>
    <xf numFmtId="0" fontId="64" fillId="0" borderId="19" xfId="0" applyFont="1" applyBorder="1" applyAlignment="1">
      <alignment horizontal="center" vertical="center" wrapText="1"/>
    </xf>
    <xf numFmtId="0" fontId="65" fillId="0" borderId="19" xfId="0" applyFont="1" applyBorder="1" applyAlignment="1">
      <alignment horizontal="center" vertical="center"/>
    </xf>
    <xf numFmtId="0" fontId="4" fillId="0" borderId="190" xfId="0" applyFont="1" applyBorder="1" applyAlignment="1">
      <alignment horizontal="center" vertical="center"/>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2" fillId="0" borderId="130" xfId="0" applyFont="1" applyBorder="1" applyAlignment="1">
      <alignment horizontal="center" vertical="center"/>
    </xf>
    <xf numFmtId="0" fontId="2" fillId="0" borderId="19" xfId="0" applyFont="1" applyBorder="1" applyAlignment="1">
      <alignment horizontal="center" vertical="center"/>
    </xf>
    <xf numFmtId="0" fontId="31" fillId="0" borderId="137" xfId="0" applyFont="1" applyBorder="1" applyAlignment="1">
      <alignment horizontal="center" vertical="center"/>
    </xf>
    <xf numFmtId="0" fontId="4" fillId="0" borderId="18" xfId="0" applyFont="1" applyBorder="1" applyAlignment="1">
      <alignment horizontal="center" vertical="center" shrinkToFit="1"/>
    </xf>
    <xf numFmtId="0" fontId="28" fillId="0" borderId="0" xfId="0" applyFont="1" applyAlignment="1">
      <alignment horizontal="center" vertical="center"/>
    </xf>
    <xf numFmtId="0" fontId="33"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1" fillId="0" borderId="37" xfId="0" applyFont="1" applyBorder="1" applyAlignment="1">
      <alignment horizontal="center" vertical="center"/>
    </xf>
    <xf numFmtId="0" fontId="51" fillId="26" borderId="12" xfId="0" applyFont="1" applyFill="1" applyBorder="1" applyAlignment="1">
      <alignment horizontal="center" vertical="center"/>
    </xf>
    <xf numFmtId="0" fontId="51" fillId="26" borderId="99" xfId="0" applyFont="1" applyFill="1" applyBorder="1" applyAlignment="1">
      <alignment horizontal="center" vertical="center"/>
    </xf>
    <xf numFmtId="181" fontId="0" fillId="0" borderId="109" xfId="0" applyNumberFormat="1" applyBorder="1" applyAlignment="1">
      <alignment horizontal="center" vertical="center" wrapText="1"/>
    </xf>
    <xf numFmtId="181" fontId="0" fillId="0" borderId="145" xfId="0" applyNumberFormat="1" applyBorder="1" applyAlignment="1">
      <alignment horizontal="center" vertical="center" wrapText="1"/>
    </xf>
    <xf numFmtId="0" fontId="51" fillId="26" borderId="111" xfId="0" applyFont="1" applyFill="1" applyBorder="1" applyAlignment="1">
      <alignment horizontal="center" vertical="center"/>
    </xf>
    <xf numFmtId="14" fontId="0" fillId="0" borderId="95" xfId="0" applyNumberFormat="1" applyBorder="1" applyAlignment="1">
      <alignment horizontal="center" vertical="center"/>
    </xf>
    <xf numFmtId="0" fontId="0" fillId="0" borderId="16" xfId="0" applyBorder="1" applyAlignment="1">
      <alignment horizontal="center" vertical="center"/>
    </xf>
    <xf numFmtId="181" fontId="0" fillId="0" borderId="15" xfId="0" applyNumberFormat="1" applyBorder="1" applyAlignment="1">
      <alignment horizontal="center" vertical="center"/>
    </xf>
    <xf numFmtId="181" fontId="0" fillId="0" borderId="16" xfId="0" applyNumberFormat="1" applyBorder="1" applyAlignment="1">
      <alignment horizontal="center" vertical="center"/>
    </xf>
    <xf numFmtId="0" fontId="56" fillId="26" borderId="160" xfId="0" applyFont="1" applyFill="1" applyBorder="1" applyAlignment="1">
      <alignment horizontal="center" vertical="center"/>
    </xf>
    <xf numFmtId="0" fontId="56" fillId="26" borderId="159" xfId="0" applyFont="1" applyFill="1" applyBorder="1" applyAlignment="1">
      <alignment horizontal="center" vertical="center"/>
    </xf>
    <xf numFmtId="187" fontId="58" fillId="0" borderId="0" xfId="0" applyNumberFormat="1" applyFont="1" applyAlignment="1">
      <alignment horizontal="left" vertical="center"/>
    </xf>
    <xf numFmtId="20" fontId="32" fillId="0" borderId="187" xfId="0" applyNumberFormat="1" applyFont="1" applyBorder="1" applyAlignment="1">
      <alignment horizontal="center" vertical="center" wrapText="1"/>
    </xf>
    <xf numFmtId="20" fontId="32" fillId="0" borderId="188" xfId="0" applyNumberFormat="1" applyFont="1" applyBorder="1" applyAlignment="1">
      <alignment horizontal="center" vertical="center" wrapText="1"/>
    </xf>
    <xf numFmtId="0" fontId="56" fillId="30" borderId="150" xfId="0" applyFont="1" applyFill="1" applyBorder="1" applyAlignment="1">
      <alignment horizontal="left" vertical="top" wrapText="1"/>
    </xf>
    <xf numFmtId="0" fontId="56" fillId="30" borderId="155" xfId="0" applyFont="1" applyFill="1" applyBorder="1" applyAlignment="1">
      <alignment horizontal="left" vertical="top" wrapText="1"/>
    </xf>
    <xf numFmtId="0" fontId="56" fillId="30" borderId="156" xfId="0" applyFont="1" applyFill="1" applyBorder="1" applyAlignment="1">
      <alignment horizontal="left" vertical="top" wrapText="1"/>
    </xf>
    <xf numFmtId="0" fontId="56" fillId="30" borderId="33" xfId="0" applyFont="1" applyFill="1" applyBorder="1" applyAlignment="1">
      <alignment horizontal="left" vertical="top" wrapText="1"/>
    </xf>
    <xf numFmtId="0" fontId="56" fillId="30" borderId="0" xfId="0" applyFont="1" applyFill="1" applyAlignment="1">
      <alignment horizontal="left" vertical="top" wrapText="1"/>
    </xf>
    <xf numFmtId="0" fontId="56" fillId="30" borderId="32" xfId="0" applyFont="1" applyFill="1" applyBorder="1" applyAlignment="1">
      <alignment horizontal="left" vertical="top" wrapText="1"/>
    </xf>
    <xf numFmtId="0" fontId="56" fillId="30" borderId="41" xfId="0" applyFont="1" applyFill="1" applyBorder="1" applyAlignment="1">
      <alignment horizontal="left" vertical="top" wrapText="1"/>
    </xf>
    <xf numFmtId="0" fontId="56" fillId="30" borderId="37" xfId="0" applyFont="1" applyFill="1" applyBorder="1" applyAlignment="1">
      <alignment horizontal="left" vertical="top" wrapText="1"/>
    </xf>
    <xf numFmtId="0" fontId="56" fillId="30" borderId="39" xfId="0" applyFont="1" applyFill="1" applyBorder="1" applyAlignment="1">
      <alignment horizontal="left" vertical="top" wrapText="1"/>
    </xf>
    <xf numFmtId="0" fontId="56" fillId="26" borderId="150" xfId="0" applyFont="1" applyFill="1" applyBorder="1" applyAlignment="1">
      <alignment horizontal="center" vertical="center" wrapText="1"/>
    </xf>
    <xf numFmtId="0" fontId="56" fillId="26" borderId="155" xfId="0" applyFont="1" applyFill="1" applyBorder="1" applyAlignment="1">
      <alignment horizontal="center" vertical="center"/>
    </xf>
    <xf numFmtId="0" fontId="56" fillId="26" borderId="156" xfId="0" applyFont="1" applyFill="1" applyBorder="1" applyAlignment="1">
      <alignment horizontal="center" vertical="center"/>
    </xf>
    <xf numFmtId="0" fontId="56" fillId="26" borderId="41" xfId="0" applyFont="1" applyFill="1" applyBorder="1" applyAlignment="1">
      <alignment horizontal="center" vertical="center"/>
    </xf>
    <xf numFmtId="0" fontId="56" fillId="26" borderId="37" xfId="0" applyFont="1" applyFill="1" applyBorder="1" applyAlignment="1">
      <alignment horizontal="center" vertical="center"/>
    </xf>
    <xf numFmtId="0" fontId="56" fillId="26" borderId="39" xfId="0" applyFont="1" applyFill="1" applyBorder="1" applyAlignment="1">
      <alignment horizontal="center" vertical="center"/>
    </xf>
    <xf numFmtId="0" fontId="56" fillId="26" borderId="12" xfId="0" applyFont="1" applyFill="1" applyBorder="1" applyAlignment="1">
      <alignment horizontal="center" vertical="center" wrapText="1"/>
    </xf>
    <xf numFmtId="0" fontId="56" fillId="26" borderId="99" xfId="0" applyFont="1" applyFill="1" applyBorder="1" applyAlignment="1">
      <alignment horizontal="center" vertical="center" wrapText="1"/>
    </xf>
    <xf numFmtId="0" fontId="56" fillId="26" borderId="111" xfId="0" applyFont="1" applyFill="1" applyBorder="1" applyAlignment="1">
      <alignment horizontal="center" vertical="center" wrapText="1"/>
    </xf>
    <xf numFmtId="0" fontId="51" fillId="26" borderId="4" xfId="0" applyFont="1" applyFill="1" applyBorder="1" applyAlignment="1">
      <alignment horizontal="center" vertical="center"/>
    </xf>
    <xf numFmtId="0" fontId="51" fillId="26" borderId="5" xfId="0" applyFont="1" applyFill="1" applyBorder="1" applyAlignment="1">
      <alignment horizontal="center" vertical="center"/>
    </xf>
    <xf numFmtId="0" fontId="51" fillId="26" borderId="6" xfId="0" applyFont="1" applyFill="1" applyBorder="1" applyAlignment="1">
      <alignment horizontal="center" vertical="center"/>
    </xf>
    <xf numFmtId="200" fontId="31" fillId="30" borderId="160" xfId="0" applyNumberFormat="1" applyFont="1" applyFill="1" applyBorder="1" applyAlignment="1">
      <alignment horizontal="center" vertical="center" wrapText="1"/>
    </xf>
    <xf numFmtId="200" fontId="31" fillId="30" borderId="164" xfId="0" applyNumberFormat="1" applyFont="1" applyFill="1" applyBorder="1" applyAlignment="1">
      <alignment horizontal="center" vertical="center" wrapText="1"/>
    </xf>
    <xf numFmtId="200" fontId="31" fillId="30" borderId="159" xfId="0" applyNumberFormat="1" applyFont="1" applyFill="1" applyBorder="1" applyAlignment="1">
      <alignment horizontal="center" vertical="center" wrapText="1"/>
    </xf>
    <xf numFmtId="6" fontId="57" fillId="0" borderId="4" xfId="57" applyNumberFormat="1" applyFont="1" applyFill="1" applyBorder="1" applyAlignment="1">
      <alignment horizontal="center" vertical="center"/>
    </xf>
    <xf numFmtId="6" fontId="57" fillId="0" borderId="5" xfId="57" applyNumberFormat="1" applyFont="1" applyFill="1" applyBorder="1" applyAlignment="1">
      <alignment horizontal="center" vertical="center"/>
    </xf>
    <xf numFmtId="6" fontId="57" fillId="0" borderId="6" xfId="57" applyNumberFormat="1" applyFont="1" applyFill="1" applyBorder="1" applyAlignment="1">
      <alignment horizontal="center" vertical="center"/>
    </xf>
    <xf numFmtId="0" fontId="58" fillId="0" borderId="189" xfId="0" applyFont="1" applyBorder="1" applyAlignment="1">
      <alignment horizontal="center" vertical="center"/>
    </xf>
    <xf numFmtId="0" fontId="56" fillId="0" borderId="0" xfId="0" applyFont="1" applyAlignment="1">
      <alignment horizontal="left" vertical="center" wrapText="1"/>
    </xf>
    <xf numFmtId="176" fontId="29" fillId="0" borderId="244" xfId="0" applyNumberFormat="1" applyFont="1" applyBorder="1" applyAlignment="1">
      <alignment horizontal="center" vertical="center"/>
    </xf>
    <xf numFmtId="176" fontId="29" fillId="0" borderId="245" xfId="0" applyNumberFormat="1" applyFont="1" applyBorder="1" applyAlignment="1">
      <alignment horizontal="center" vertical="center"/>
    </xf>
    <xf numFmtId="0" fontId="0" fillId="0" borderId="246" xfId="0" applyBorder="1" applyAlignment="1">
      <alignment horizontal="center" vertical="center" wrapText="1"/>
    </xf>
    <xf numFmtId="0" fontId="0" fillId="0" borderId="0" xfId="0" applyAlignment="1">
      <alignment horizontal="center" vertical="center" wrapText="1"/>
    </xf>
    <xf numFmtId="0" fontId="58" fillId="0" borderId="0" xfId="0" applyFont="1" applyAlignment="1">
      <alignment horizontal="center" vertical="center"/>
    </xf>
    <xf numFmtId="0" fontId="29" fillId="0" borderId="189" xfId="0" applyFont="1" applyBorder="1" applyAlignment="1">
      <alignment horizontal="center" vertical="center"/>
    </xf>
    <xf numFmtId="0" fontId="91" fillId="0" borderId="189" xfId="5" applyFont="1" applyBorder="1" applyAlignment="1">
      <alignment horizontal="right" vertical="center"/>
    </xf>
    <xf numFmtId="0" fontId="93" fillId="0" borderId="89" xfId="5" applyFont="1" applyBorder="1" applyAlignment="1">
      <alignment horizontal="left" vertical="center" wrapText="1" shrinkToFit="1"/>
    </xf>
    <xf numFmtId="0" fontId="93" fillId="0" borderId="98" xfId="5" applyFont="1" applyBorder="1" applyAlignment="1">
      <alignment horizontal="left" vertical="center" shrinkToFit="1"/>
    </xf>
    <xf numFmtId="0" fontId="93" fillId="0" borderId="38" xfId="5" applyFont="1" applyBorder="1" applyAlignment="1">
      <alignment horizontal="left" vertical="center" wrapText="1" shrinkToFit="1"/>
    </xf>
    <xf numFmtId="0" fontId="93" fillId="0" borderId="39" xfId="5" applyFont="1" applyBorder="1" applyAlignment="1">
      <alignment horizontal="left" vertical="center" shrinkToFit="1"/>
    </xf>
    <xf numFmtId="0" fontId="93" fillId="0" borderId="107" xfId="58" applyFont="1" applyBorder="1" applyAlignment="1">
      <alignment horizontal="center" vertical="center" wrapText="1"/>
    </xf>
    <xf numFmtId="0" fontId="93" fillId="0" borderId="107" xfId="58" applyFont="1" applyBorder="1" applyAlignment="1">
      <alignment horizontal="center" vertical="center"/>
    </xf>
    <xf numFmtId="0" fontId="93" fillId="0" borderId="107" xfId="59" applyFont="1" applyBorder="1" applyAlignment="1">
      <alignment horizontal="center" vertical="center"/>
    </xf>
    <xf numFmtId="0" fontId="93" fillId="0" borderId="101" xfId="6" applyFont="1" applyBorder="1" applyAlignment="1">
      <alignment horizontal="center" vertical="center"/>
    </xf>
    <xf numFmtId="0" fontId="93" fillId="0" borderId="3" xfId="6" applyFont="1" applyBorder="1" applyAlignment="1">
      <alignment horizontal="center" vertical="center"/>
    </xf>
    <xf numFmtId="0" fontId="94" fillId="0" borderId="107" xfId="0" applyFont="1" applyBorder="1" applyAlignment="1">
      <alignment horizontal="center" vertical="center" shrinkToFit="1"/>
    </xf>
    <xf numFmtId="0" fontId="93" fillId="0" borderId="107" xfId="5" applyFont="1" applyBorder="1" applyAlignment="1">
      <alignment horizontal="center" vertical="top" shrinkToFit="1"/>
    </xf>
    <xf numFmtId="182" fontId="93" fillId="28" borderId="107" xfId="7" applyNumberFormat="1" applyFont="1" applyFill="1" applyBorder="1" applyAlignment="1">
      <alignment horizontal="center" vertical="center" wrapText="1"/>
    </xf>
    <xf numFmtId="20" fontId="93" fillId="28" borderId="107" xfId="5" applyNumberFormat="1" applyFont="1" applyFill="1" applyBorder="1" applyAlignment="1">
      <alignment horizontal="center" vertical="center" shrinkToFit="1"/>
    </xf>
    <xf numFmtId="0" fontId="93" fillId="28" borderId="107" xfId="5" applyFont="1" applyFill="1" applyBorder="1" applyAlignment="1">
      <alignment horizontal="center" vertical="center" shrinkToFit="1"/>
    </xf>
    <xf numFmtId="0" fontId="93" fillId="36" borderId="176" xfId="5" applyFont="1" applyFill="1" applyBorder="1" applyAlignment="1">
      <alignment horizontal="left" vertical="center" shrinkToFit="1"/>
    </xf>
    <xf numFmtId="0" fontId="90" fillId="0" borderId="0" xfId="2" applyFont="1" applyAlignment="1">
      <alignment horizontal="center" vertical="center"/>
    </xf>
    <xf numFmtId="0" fontId="91" fillId="0" borderId="0" xfId="3" applyFont="1" applyAlignment="1">
      <alignment horizontal="center" vertical="center"/>
    </xf>
    <xf numFmtId="0" fontId="91" fillId="0" borderId="113" xfId="3" applyFont="1" applyBorder="1" applyAlignment="1">
      <alignment horizontal="center" vertical="center" shrinkToFit="1"/>
    </xf>
    <xf numFmtId="0" fontId="91" fillId="0" borderId="114" xfId="3" applyFont="1" applyBorder="1" applyAlignment="1">
      <alignment horizontal="center" vertical="center" shrinkToFit="1"/>
    </xf>
    <xf numFmtId="0" fontId="91" fillId="0" borderId="43" xfId="3" applyFont="1" applyBorder="1" applyAlignment="1">
      <alignment horizontal="center" vertical="center" shrinkToFit="1"/>
    </xf>
    <xf numFmtId="0" fontId="93" fillId="36" borderId="44" xfId="5" applyFont="1" applyFill="1" applyBorder="1" applyAlignment="1">
      <alignment horizontal="right" vertical="center" shrinkToFit="1"/>
    </xf>
    <xf numFmtId="0" fontId="93" fillId="36" borderId="177" xfId="5" applyFont="1" applyFill="1" applyBorder="1" applyAlignment="1">
      <alignment horizontal="right" vertical="center" shrinkToFit="1"/>
    </xf>
    <xf numFmtId="0" fontId="105" fillId="0" borderId="107" xfId="5" applyFont="1" applyBorder="1" applyAlignment="1">
      <alignment horizontal="center" vertical="center" shrinkToFit="1"/>
    </xf>
    <xf numFmtId="0" fontId="93" fillId="36" borderId="150" xfId="5" applyFont="1" applyFill="1" applyBorder="1" applyAlignment="1">
      <alignment horizontal="left" vertical="center" shrinkToFit="1"/>
    </xf>
    <xf numFmtId="0" fontId="93" fillId="36" borderId="155" xfId="5" applyFont="1" applyFill="1" applyBorder="1" applyAlignment="1">
      <alignment horizontal="left" vertical="center" shrinkToFit="1"/>
    </xf>
    <xf numFmtId="0" fontId="93" fillId="36" borderId="156" xfId="5" applyFont="1" applyFill="1" applyBorder="1" applyAlignment="1">
      <alignment horizontal="left" vertical="center" shrinkToFit="1"/>
    </xf>
    <xf numFmtId="0" fontId="93" fillId="0" borderId="181" xfId="5" applyFont="1" applyBorder="1" applyAlignment="1">
      <alignment horizontal="center" vertical="center" shrinkToFit="1"/>
    </xf>
    <xf numFmtId="0" fontId="93" fillId="0" borderId="6" xfId="5" applyFont="1" applyBorder="1" applyAlignment="1">
      <alignment horizontal="center" vertical="center" shrinkToFit="1"/>
    </xf>
    <xf numFmtId="0" fontId="93" fillId="0" borderId="17" xfId="5" applyFont="1" applyBorder="1" applyAlignment="1">
      <alignment horizontal="left" vertical="center" wrapText="1" shrinkToFit="1"/>
    </xf>
    <xf numFmtId="0" fontId="93" fillId="0" borderId="29" xfId="5" applyFont="1" applyBorder="1" applyAlignment="1">
      <alignment horizontal="left" vertical="center" shrinkToFit="1"/>
    </xf>
    <xf numFmtId="0" fontId="101" fillId="0" borderId="31" xfId="5" applyFont="1" applyBorder="1" applyAlignment="1">
      <alignment horizontal="distributed" vertical="center" wrapText="1"/>
    </xf>
    <xf numFmtId="0" fontId="61" fillId="0" borderId="3" xfId="5" applyFont="1" applyBorder="1" applyAlignment="1">
      <alignment horizontal="distributed" vertical="center" wrapText="1"/>
    </xf>
    <xf numFmtId="0" fontId="61" fillId="0" borderId="3" xfId="54" applyFont="1" applyBorder="1" applyAlignment="1">
      <alignment horizontal="distributed" vertical="center" wrapText="1"/>
    </xf>
    <xf numFmtId="183" fontId="73" fillId="0" borderId="3" xfId="55" applyNumberFormat="1" applyFont="1" applyBorder="1" applyAlignment="1" applyProtection="1">
      <alignment horizontal="center" vertical="center" wrapText="1"/>
    </xf>
    <xf numFmtId="0" fontId="101" fillId="0" borderId="206" xfId="5" applyFont="1" applyBorder="1" applyAlignment="1">
      <alignment horizontal="distributed" vertical="center" wrapText="1"/>
    </xf>
    <xf numFmtId="0" fontId="61" fillId="0" borderId="189" xfId="5" applyFont="1" applyBorder="1" applyAlignment="1">
      <alignment horizontal="distributed" vertical="center" wrapText="1"/>
    </xf>
    <xf numFmtId="0" fontId="61" fillId="0" borderId="189" xfId="54" applyFont="1" applyBorder="1" applyAlignment="1">
      <alignment horizontal="distributed" vertical="center" wrapText="1"/>
    </xf>
    <xf numFmtId="183" fontId="73" fillId="0" borderId="189" xfId="55" applyNumberFormat="1" applyFont="1" applyBorder="1" applyAlignment="1" applyProtection="1">
      <alignment horizontal="center" vertical="center" wrapText="1"/>
    </xf>
    <xf numFmtId="183" fontId="73" fillId="0" borderId="197" xfId="55" applyNumberFormat="1" applyFont="1" applyBorder="1" applyAlignment="1" applyProtection="1">
      <alignment horizontal="center" vertical="center" wrapText="1"/>
    </xf>
    <xf numFmtId="183" fontId="73" fillId="0" borderId="199" xfId="55" applyNumberFormat="1" applyFont="1" applyBorder="1" applyAlignment="1" applyProtection="1">
      <alignment horizontal="center" vertical="center" wrapText="1"/>
    </xf>
    <xf numFmtId="0" fontId="84" fillId="0" borderId="0" xfId="54" applyFont="1" applyAlignment="1">
      <alignment horizontal="center" vertical="center"/>
    </xf>
    <xf numFmtId="0" fontId="72" fillId="26" borderId="12" xfId="5" applyFont="1" applyFill="1" applyBorder="1" applyAlignment="1">
      <alignment horizontal="center" vertical="center"/>
    </xf>
    <xf numFmtId="0" fontId="72" fillId="26" borderId="60" xfId="5" applyFont="1" applyFill="1" applyBorder="1" applyAlignment="1">
      <alignment horizontal="center" vertical="center"/>
    </xf>
    <xf numFmtId="0" fontId="72" fillId="0" borderId="102" xfId="5" applyFont="1" applyBorder="1" applyAlignment="1">
      <alignment horizontal="left" vertical="center" shrinkToFit="1"/>
    </xf>
    <xf numFmtId="0" fontId="72" fillId="0" borderId="155" xfId="5" applyFont="1" applyBorder="1" applyAlignment="1">
      <alignment horizontal="left" vertical="center" shrinkToFit="1"/>
    </xf>
    <xf numFmtId="0" fontId="72" fillId="0" borderId="103" xfId="5" applyFont="1" applyBorder="1" applyAlignment="1">
      <alignment horizontal="left" vertical="center" shrinkToFit="1"/>
    </xf>
    <xf numFmtId="0" fontId="72" fillId="0" borderId="38" xfId="5" applyFont="1" applyBorder="1" applyAlignment="1">
      <alignment horizontal="left" vertical="center" shrinkToFit="1"/>
    </xf>
    <xf numFmtId="0" fontId="72" fillId="0" borderId="37" xfId="5" applyFont="1" applyBorder="1" applyAlignment="1">
      <alignment horizontal="left" vertical="center" shrinkToFit="1"/>
    </xf>
    <xf numFmtId="0" fontId="72" fillId="0" borderId="88" xfId="5" applyFont="1" applyBorder="1" applyAlignment="1">
      <alignment horizontal="left" vertical="center" shrinkToFit="1"/>
    </xf>
    <xf numFmtId="0" fontId="72" fillId="33" borderId="150" xfId="5" applyFont="1" applyFill="1" applyBorder="1" applyAlignment="1">
      <alignment horizontal="left" vertical="center"/>
    </xf>
    <xf numFmtId="0" fontId="72" fillId="33" borderId="155" xfId="5" applyFont="1" applyFill="1" applyBorder="1" applyAlignment="1">
      <alignment horizontal="left" vertical="center"/>
    </xf>
    <xf numFmtId="0" fontId="72" fillId="33" borderId="156" xfId="5" applyFont="1" applyFill="1" applyBorder="1" applyAlignment="1">
      <alignment horizontal="left" vertical="center"/>
    </xf>
    <xf numFmtId="0" fontId="53" fillId="32" borderId="12" xfId="5" applyFont="1" applyFill="1" applyBorder="1" applyAlignment="1">
      <alignment horizontal="distributed" vertical="center" wrapText="1"/>
    </xf>
    <xf numFmtId="0" fontId="53" fillId="32" borderId="99" xfId="54" applyFont="1" applyFill="1" applyBorder="1" applyAlignment="1">
      <alignment horizontal="distributed" vertical="center" wrapText="1"/>
    </xf>
    <xf numFmtId="0" fontId="53" fillId="32" borderId="99" xfId="5" applyFont="1" applyFill="1" applyBorder="1" applyAlignment="1">
      <alignment horizontal="distributed" vertical="center" wrapText="1"/>
    </xf>
    <xf numFmtId="0" fontId="53" fillId="32" borderId="102" xfId="54" applyFont="1" applyFill="1" applyBorder="1" applyAlignment="1">
      <alignment horizontal="center" vertical="center" wrapText="1"/>
    </xf>
    <xf numFmtId="0" fontId="53" fillId="32" borderId="103" xfId="54" applyFont="1" applyFill="1" applyBorder="1" applyAlignment="1">
      <alignment horizontal="center" vertical="center" wrapText="1"/>
    </xf>
    <xf numFmtId="0" fontId="61" fillId="0" borderId="206" xfId="5" applyFont="1" applyBorder="1" applyAlignment="1">
      <alignment horizontal="distributed" vertical="center" wrapText="1"/>
    </xf>
    <xf numFmtId="0" fontId="72" fillId="0" borderId="60" xfId="5" applyFont="1" applyBorder="1" applyAlignment="1">
      <alignment horizontal="distributed" vertical="center" wrapText="1"/>
    </xf>
    <xf numFmtId="0" fontId="72" fillId="0" borderId="59" xfId="5" applyFont="1" applyBorder="1" applyAlignment="1">
      <alignment horizontal="distributed" vertical="center" wrapText="1"/>
    </xf>
    <xf numFmtId="183" fontId="72" fillId="0" borderId="59" xfId="54" applyNumberFormat="1" applyFont="1" applyBorder="1" applyAlignment="1">
      <alignment horizontal="right" vertical="center"/>
    </xf>
    <xf numFmtId="0" fontId="61" fillId="0" borderId="34" xfId="5" applyFont="1" applyBorder="1" applyAlignment="1">
      <alignment horizontal="distributed" vertical="center" wrapText="1"/>
    </xf>
    <xf numFmtId="0" fontId="61" fillId="0" borderId="101" xfId="54" applyFont="1" applyBorder="1" applyAlignment="1">
      <alignment horizontal="distributed" vertical="center" wrapText="1"/>
    </xf>
    <xf numFmtId="0" fontId="61" fillId="0" borderId="101" xfId="5" applyFont="1" applyBorder="1" applyAlignment="1">
      <alignment horizontal="distributed" vertical="center" wrapText="1"/>
    </xf>
    <xf numFmtId="0" fontId="101" fillId="0" borderId="41" xfId="5" applyFont="1" applyBorder="1" applyAlignment="1">
      <alignment horizontal="distributed" vertical="center" wrapText="1"/>
    </xf>
    <xf numFmtId="0" fontId="101" fillId="0" borderId="37" xfId="5" applyFont="1" applyBorder="1" applyAlignment="1">
      <alignment horizontal="distributed" vertical="center" wrapText="1"/>
    </xf>
    <xf numFmtId="0" fontId="101" fillId="0" borderId="88" xfId="5" applyFont="1" applyBorder="1" applyAlignment="1">
      <alignment horizontal="distributed" vertical="center" wrapText="1"/>
    </xf>
    <xf numFmtId="0" fontId="61" fillId="0" borderId="202" xfId="5" applyFont="1" applyBorder="1" applyAlignment="1">
      <alignment horizontal="distributed" vertical="center" wrapText="1"/>
    </xf>
    <xf numFmtId="0" fontId="61" fillId="0" borderId="203" xfId="5" applyFont="1" applyBorder="1" applyAlignment="1">
      <alignment horizontal="distributed" vertical="center" wrapText="1"/>
    </xf>
    <xf numFmtId="183" fontId="73" fillId="0" borderId="202" xfId="55" applyNumberFormat="1" applyFont="1" applyBorder="1" applyAlignment="1" applyProtection="1">
      <alignment horizontal="center" vertical="center" wrapText="1"/>
    </xf>
    <xf numFmtId="183" fontId="73" fillId="0" borderId="203" xfId="55" applyNumberFormat="1" applyFont="1" applyBorder="1" applyAlignment="1" applyProtection="1">
      <alignment horizontal="center" vertical="center" wrapText="1"/>
    </xf>
    <xf numFmtId="0" fontId="72" fillId="0" borderId="4" xfId="5" applyFont="1" applyBorder="1" applyAlignment="1">
      <alignment horizontal="distributed" vertical="center" wrapText="1"/>
    </xf>
    <xf numFmtId="0" fontId="72" fillId="0" borderId="5" xfId="5" applyFont="1" applyBorder="1" applyAlignment="1">
      <alignment horizontal="distributed" vertical="center" wrapText="1"/>
    </xf>
    <xf numFmtId="0" fontId="72" fillId="0" borderId="77" xfId="5" applyFont="1" applyBorder="1" applyAlignment="1">
      <alignment horizontal="distributed" vertical="center" wrapText="1"/>
    </xf>
    <xf numFmtId="183" fontId="72" fillId="0" borderId="67" xfId="54" applyNumberFormat="1" applyFont="1" applyBorder="1" applyAlignment="1">
      <alignment horizontal="right" vertical="center"/>
    </xf>
    <xf numFmtId="183" fontId="72" fillId="0" borderId="77" xfId="54" applyNumberFormat="1" applyFont="1" applyBorder="1" applyAlignment="1">
      <alignment horizontal="right" vertical="center"/>
    </xf>
    <xf numFmtId="0" fontId="101" fillId="0" borderId="33" xfId="5" applyFont="1" applyBorder="1" applyAlignment="1">
      <alignment horizontal="distributed" vertical="center" wrapText="1"/>
    </xf>
    <xf numFmtId="0" fontId="101" fillId="0" borderId="0" xfId="5" applyFont="1" applyAlignment="1">
      <alignment horizontal="distributed" vertical="center" wrapText="1"/>
    </xf>
    <xf numFmtId="0" fontId="101" fillId="0" borderId="24" xfId="5" applyFont="1" applyBorder="1" applyAlignment="1">
      <alignment horizontal="distributed" vertical="center" wrapText="1"/>
    </xf>
    <xf numFmtId="0" fontId="61" fillId="0" borderId="197" xfId="5" applyFont="1" applyBorder="1" applyAlignment="1">
      <alignment horizontal="distributed" vertical="center" wrapText="1"/>
    </xf>
    <xf numFmtId="0" fontId="61" fillId="0" borderId="199" xfId="5" applyFont="1" applyBorder="1" applyAlignment="1">
      <alignment horizontal="distributed" vertical="center" wrapText="1"/>
    </xf>
    <xf numFmtId="0" fontId="61" fillId="0" borderId="200" xfId="5" applyFont="1" applyBorder="1" applyAlignment="1">
      <alignment horizontal="distributed" vertical="center" wrapText="1"/>
    </xf>
    <xf numFmtId="0" fontId="61" fillId="0" borderId="198" xfId="5" applyFont="1" applyBorder="1" applyAlignment="1">
      <alignment horizontal="distributed" vertical="center" wrapText="1"/>
    </xf>
    <xf numFmtId="0" fontId="61" fillId="0" borderId="201" xfId="5" applyFont="1" applyBorder="1" applyAlignment="1">
      <alignment horizontal="distributed" vertical="center" wrapText="1"/>
    </xf>
    <xf numFmtId="0" fontId="61" fillId="0" borderId="191" xfId="5" applyFont="1" applyBorder="1" applyAlignment="1">
      <alignment horizontal="distributed" vertical="center" wrapText="1"/>
    </xf>
    <xf numFmtId="0" fontId="61" fillId="0" borderId="192" xfId="5" applyFont="1" applyBorder="1" applyAlignment="1">
      <alignment horizontal="distributed" vertical="center" wrapText="1"/>
    </xf>
    <xf numFmtId="0" fontId="72" fillId="34" borderId="4" xfId="5" applyFont="1" applyFill="1" applyBorder="1" applyAlignment="1">
      <alignment horizontal="left" vertical="center"/>
    </xf>
    <xf numFmtId="0" fontId="72" fillId="34" borderId="5" xfId="5" applyFont="1" applyFill="1" applyBorder="1" applyAlignment="1">
      <alignment horizontal="left" vertical="center"/>
    </xf>
    <xf numFmtId="0" fontId="72" fillId="34" borderId="6" xfId="5" applyFont="1" applyFill="1" applyBorder="1" applyAlignment="1">
      <alignment horizontal="left" vertical="center"/>
    </xf>
    <xf numFmtId="0" fontId="53" fillId="32" borderId="108" xfId="5" applyFont="1" applyFill="1" applyBorder="1" applyAlignment="1">
      <alignment horizontal="distributed" vertical="center" wrapText="1"/>
    </xf>
    <xf numFmtId="0" fontId="53" fillId="32" borderId="93" xfId="5" applyFont="1" applyFill="1" applyBorder="1" applyAlignment="1">
      <alignment horizontal="distributed" vertical="center" wrapText="1"/>
    </xf>
    <xf numFmtId="0" fontId="53" fillId="32" borderId="148" xfId="5" applyFont="1" applyFill="1" applyBorder="1" applyAlignment="1">
      <alignment horizontal="distributed" vertical="center" wrapText="1"/>
    </xf>
    <xf numFmtId="0" fontId="53" fillId="32" borderId="147" xfId="5" applyFont="1" applyFill="1" applyBorder="1" applyAlignment="1">
      <alignment horizontal="distributed" vertical="center" wrapText="1"/>
    </xf>
    <xf numFmtId="0" fontId="53" fillId="32" borderId="147" xfId="54" applyFont="1" applyFill="1" applyBorder="1" applyAlignment="1">
      <alignment horizontal="center" vertical="center" wrapText="1"/>
    </xf>
    <xf numFmtId="0" fontId="53" fillId="32" borderId="148" xfId="54" applyFont="1" applyFill="1" applyBorder="1" applyAlignment="1">
      <alignment horizontal="center" vertical="center" wrapText="1"/>
    </xf>
    <xf numFmtId="0" fontId="61" fillId="0" borderId="162" xfId="5" applyFont="1" applyBorder="1" applyAlignment="1">
      <alignment horizontal="distributed" vertical="center" wrapText="1"/>
    </xf>
    <xf numFmtId="0" fontId="61" fillId="0" borderId="18" xfId="5" applyFont="1" applyBorder="1" applyAlignment="1">
      <alignment horizontal="distributed" vertical="center" wrapText="1"/>
    </xf>
    <xf numFmtId="0" fontId="61" fillId="0" borderId="19" xfId="5" applyFont="1" applyBorder="1" applyAlignment="1">
      <alignment horizontal="distributed" vertical="center" wrapText="1"/>
    </xf>
    <xf numFmtId="0" fontId="35" fillId="0" borderId="189" xfId="51" applyFont="1" applyBorder="1" applyAlignment="1">
      <alignment horizontal="center" vertical="center"/>
    </xf>
    <xf numFmtId="0" fontId="35" fillId="0" borderId="208" xfId="51" applyFont="1" applyBorder="1" applyAlignment="1">
      <alignment horizontal="center" vertical="center"/>
    </xf>
    <xf numFmtId="189" fontId="10" fillId="28" borderId="197" xfId="51" applyNumberFormat="1" applyFont="1" applyFill="1" applyBorder="1" applyAlignment="1">
      <alignment horizontal="left" vertical="center"/>
    </xf>
    <xf numFmtId="189" fontId="10" fillId="28" borderId="198" xfId="51" applyNumberFormat="1" applyFont="1" applyFill="1" applyBorder="1" applyAlignment="1">
      <alignment horizontal="left" vertical="center"/>
    </xf>
    <xf numFmtId="0" fontId="67" fillId="0" borderId="0" xfId="51" applyFont="1" applyAlignment="1">
      <alignment horizontal="center" vertical="center"/>
    </xf>
    <xf numFmtId="0" fontId="10" fillId="26" borderId="67" xfId="51" applyFont="1" applyFill="1" applyBorder="1" applyAlignment="1">
      <alignment horizontal="center" vertical="center"/>
    </xf>
    <xf numFmtId="0" fontId="10" fillId="26" borderId="5" xfId="51" applyFont="1" applyFill="1" applyBorder="1" applyAlignment="1">
      <alignment horizontal="center" vertical="center"/>
    </xf>
    <xf numFmtId="0" fontId="10" fillId="26" borderId="4" xfId="51" applyFont="1" applyFill="1" applyBorder="1" applyAlignment="1">
      <alignment horizontal="center" vertical="center"/>
    </xf>
    <xf numFmtId="0" fontId="10" fillId="26" borderId="6" xfId="51" applyFont="1" applyFill="1" applyBorder="1" applyAlignment="1">
      <alignment horizontal="center" vertical="center"/>
    </xf>
    <xf numFmtId="0" fontId="41" fillId="0" borderId="0" xfId="51" applyFont="1" applyAlignment="1">
      <alignment horizontal="center" vertical="center" shrinkToFit="1"/>
    </xf>
    <xf numFmtId="189" fontId="10" fillId="28" borderId="197" xfId="51" applyNumberFormat="1" applyFont="1" applyFill="1" applyBorder="1" applyAlignment="1">
      <alignment horizontal="center" vertical="center"/>
    </xf>
    <xf numFmtId="189" fontId="10" fillId="28" borderId="199" xfId="51" applyNumberFormat="1" applyFont="1" applyFill="1" applyBorder="1" applyAlignment="1">
      <alignment horizontal="center" vertical="center"/>
    </xf>
    <xf numFmtId="189" fontId="10" fillId="28" borderId="38" xfId="51" applyNumberFormat="1" applyFont="1" applyFill="1" applyBorder="1" applyAlignment="1">
      <alignment horizontal="left" vertical="center"/>
    </xf>
    <xf numFmtId="189" fontId="10" fillId="28" borderId="37" xfId="51" applyNumberFormat="1" applyFont="1" applyFill="1" applyBorder="1" applyAlignment="1">
      <alignment horizontal="left" vertical="center"/>
    </xf>
    <xf numFmtId="0" fontId="35" fillId="0" borderId="148" xfId="51" applyFont="1" applyBorder="1" applyAlignment="1">
      <alignment horizontal="center" vertical="center"/>
    </xf>
    <xf numFmtId="0" fontId="35" fillId="0" borderId="203" xfId="51" applyFont="1" applyBorder="1" applyAlignment="1">
      <alignment horizontal="center" vertical="center"/>
    </xf>
    <xf numFmtId="0" fontId="0" fillId="0" borderId="99" xfId="0" applyBorder="1" applyAlignment="1">
      <alignment horizontal="left" vertical="center" wrapText="1"/>
    </xf>
    <xf numFmtId="0" fontId="0" fillId="0" borderId="99" xfId="0" applyBorder="1" applyAlignment="1">
      <alignment horizontal="left" vertical="center"/>
    </xf>
    <xf numFmtId="0" fontId="0" fillId="0" borderId="111" xfId="0" applyBorder="1" applyAlignment="1">
      <alignment horizontal="left" vertical="center"/>
    </xf>
    <xf numFmtId="0" fontId="0" fillId="0" borderId="208" xfId="0" applyBorder="1" applyAlignment="1">
      <alignment horizontal="left" vertical="center"/>
    </xf>
    <xf numFmtId="0" fontId="0" fillId="0" borderId="205" xfId="0" applyBorder="1" applyAlignment="1">
      <alignment horizontal="left" vertical="center"/>
    </xf>
    <xf numFmtId="189" fontId="10" fillId="28" borderId="147" xfId="51" applyNumberFormat="1" applyFont="1" applyFill="1" applyBorder="1" applyAlignment="1">
      <alignment horizontal="center" vertical="center"/>
    </xf>
    <xf numFmtId="189" fontId="10" fillId="28" borderId="93" xfId="51" applyNumberFormat="1" applyFont="1" applyFill="1" applyBorder="1" applyAlignment="1">
      <alignment horizontal="center" vertical="center"/>
    </xf>
    <xf numFmtId="0" fontId="0" fillId="28" borderId="189" xfId="0" applyFill="1" applyBorder="1" applyAlignment="1">
      <alignment horizontal="left" vertical="center" wrapText="1"/>
    </xf>
    <xf numFmtId="0" fontId="0" fillId="28" borderId="197" xfId="0" applyFill="1" applyBorder="1" applyAlignment="1">
      <alignment horizontal="left" vertical="center"/>
    </xf>
    <xf numFmtId="0" fontId="0" fillId="0" borderId="189" xfId="0" applyBorder="1" applyAlignment="1">
      <alignment horizontal="left" vertical="center"/>
    </xf>
    <xf numFmtId="0" fontId="0" fillId="0" borderId="197" xfId="0" applyBorder="1" applyAlignment="1">
      <alignment horizontal="left" vertical="center"/>
    </xf>
    <xf numFmtId="0" fontId="0" fillId="0" borderId="202" xfId="0" applyBorder="1" applyAlignment="1">
      <alignment horizontal="left" vertical="center"/>
    </xf>
    <xf numFmtId="189" fontId="10" fillId="28" borderId="148" xfId="51" applyNumberFormat="1" applyFont="1" applyFill="1" applyBorder="1" applyAlignment="1">
      <alignment horizontal="center" vertical="center"/>
    </xf>
    <xf numFmtId="189" fontId="10" fillId="28" borderId="17" xfId="51" applyNumberFormat="1" applyFont="1" applyFill="1" applyBorder="1" applyAlignment="1">
      <alignment horizontal="center" vertical="center"/>
    </xf>
    <xf numFmtId="189" fontId="10" fillId="28" borderId="19" xfId="51" applyNumberFormat="1" applyFont="1" applyFill="1" applyBorder="1" applyAlignment="1">
      <alignment horizontal="center" vertical="center"/>
    </xf>
    <xf numFmtId="0" fontId="10" fillId="0" borderId="160" xfId="51" applyFont="1" applyBorder="1" applyAlignment="1">
      <alignment horizontal="center" vertical="center"/>
    </xf>
    <xf numFmtId="0" fontId="10" fillId="0" borderId="164" xfId="51" applyFont="1" applyBorder="1" applyAlignment="1">
      <alignment horizontal="center" vertical="center"/>
    </xf>
    <xf numFmtId="0" fontId="10" fillId="0" borderId="159" xfId="51" applyFont="1" applyBorder="1" applyAlignment="1">
      <alignment horizontal="center" vertical="center"/>
    </xf>
    <xf numFmtId="189" fontId="10" fillId="28" borderId="39" xfId="51" applyNumberFormat="1" applyFont="1" applyFill="1" applyBorder="1" applyAlignment="1">
      <alignment horizontal="left" vertical="center"/>
    </xf>
    <xf numFmtId="189" fontId="9" fillId="28" borderId="191" xfId="51" applyNumberFormat="1" applyFont="1" applyFill="1" applyBorder="1">
      <alignment vertical="center"/>
    </xf>
    <xf numFmtId="189" fontId="9" fillId="28" borderId="192" xfId="51" applyNumberFormat="1" applyFont="1" applyFill="1" applyBorder="1">
      <alignment vertical="center"/>
    </xf>
    <xf numFmtId="189" fontId="9" fillId="28" borderId="0" xfId="51" applyNumberFormat="1" applyFont="1" applyFill="1">
      <alignment vertical="center"/>
    </xf>
    <xf numFmtId="189" fontId="9" fillId="28" borderId="24" xfId="51" applyNumberFormat="1" applyFont="1" applyFill="1" applyBorder="1">
      <alignment vertical="center"/>
    </xf>
    <xf numFmtId="189" fontId="64" fillId="28" borderId="37" xfId="51" applyNumberFormat="1" applyFont="1" applyFill="1" applyBorder="1" applyAlignment="1">
      <alignment vertical="center" wrapText="1"/>
    </xf>
    <xf numFmtId="189" fontId="64" fillId="28" borderId="88" xfId="51" applyNumberFormat="1" applyFont="1" applyFill="1" applyBorder="1" applyAlignment="1">
      <alignment vertical="center" wrapText="1"/>
    </xf>
    <xf numFmtId="0" fontId="10" fillId="0" borderId="150" xfId="51" applyFont="1" applyBorder="1" applyAlignment="1">
      <alignment horizontal="center" vertical="center" wrapText="1"/>
    </xf>
    <xf numFmtId="0" fontId="10" fillId="0" borderId="156" xfId="51" applyFont="1" applyBorder="1" applyAlignment="1">
      <alignment horizontal="center" vertical="center"/>
    </xf>
    <xf numFmtId="0" fontId="10" fillId="0" borderId="33" xfId="51" applyFont="1" applyBorder="1" applyAlignment="1">
      <alignment horizontal="center" vertical="center"/>
    </xf>
    <xf numFmtId="0" fontId="10" fillId="0" borderId="32" xfId="51" applyFont="1" applyBorder="1" applyAlignment="1">
      <alignment horizontal="center" vertical="center"/>
    </xf>
    <xf numFmtId="0" fontId="10" fillId="0" borderId="41" xfId="51" applyFont="1" applyBorder="1" applyAlignment="1">
      <alignment horizontal="center" vertical="center"/>
    </xf>
    <xf numFmtId="0" fontId="10" fillId="0" borderId="39" xfId="51" applyFont="1" applyBorder="1" applyAlignment="1">
      <alignment horizontal="center" vertical="center"/>
    </xf>
    <xf numFmtId="0" fontId="0" fillId="28" borderId="208" xfId="0" applyFill="1" applyBorder="1" applyAlignment="1">
      <alignment horizontal="left" vertical="center"/>
    </xf>
    <xf numFmtId="0" fontId="0" fillId="28" borderId="202" xfId="0" applyFill="1" applyBorder="1" applyAlignment="1">
      <alignment horizontal="left" vertical="center"/>
    </xf>
    <xf numFmtId="189" fontId="10" fillId="28" borderId="17" xfId="51" applyNumberFormat="1" applyFont="1" applyFill="1" applyBorder="1" applyAlignment="1">
      <alignment horizontal="left" vertical="center"/>
    </xf>
    <xf numFmtId="189" fontId="10" fillId="28" borderId="18" xfId="51" applyNumberFormat="1" applyFont="1" applyFill="1" applyBorder="1" applyAlignment="1">
      <alignment horizontal="left" vertical="center"/>
    </xf>
    <xf numFmtId="0" fontId="10" fillId="0" borderId="99" xfId="51" applyFont="1" applyBorder="1" applyAlignment="1">
      <alignment horizontal="center" vertical="center"/>
    </xf>
    <xf numFmtId="0" fontId="10" fillId="0" borderId="111" xfId="51" applyFont="1" applyBorder="1" applyAlignment="1">
      <alignment horizontal="center" vertical="center"/>
    </xf>
    <xf numFmtId="0" fontId="10" fillId="28" borderId="189" xfId="51" applyFont="1" applyFill="1" applyBorder="1" applyAlignment="1">
      <alignment horizontal="center" vertical="center"/>
    </xf>
    <xf numFmtId="0" fontId="10" fillId="28" borderId="207" xfId="51" applyFont="1" applyFill="1" applyBorder="1" applyAlignment="1">
      <alignment horizontal="center" vertical="center"/>
    </xf>
    <xf numFmtId="0" fontId="10" fillId="28" borderId="20" xfId="51" applyFont="1" applyFill="1" applyBorder="1" applyAlignment="1">
      <alignment horizontal="center" vertical="center"/>
    </xf>
    <xf numFmtId="0" fontId="10" fillId="28" borderId="157" xfId="51" applyFont="1" applyFill="1" applyBorder="1" applyAlignment="1">
      <alignment horizontal="center" vertical="center"/>
    </xf>
    <xf numFmtId="0" fontId="9" fillId="0" borderId="103" xfId="51" applyFont="1" applyBorder="1" applyAlignment="1">
      <alignment horizontal="center" vertical="center"/>
    </xf>
    <xf numFmtId="0" fontId="9" fillId="0" borderId="88" xfId="51" applyFont="1" applyBorder="1" applyAlignment="1">
      <alignment horizontal="center" vertical="center"/>
    </xf>
    <xf numFmtId="0" fontId="0" fillId="28" borderId="99" xfId="0" applyFill="1" applyBorder="1" applyAlignment="1">
      <alignment horizontal="left" vertical="center" wrapText="1"/>
    </xf>
    <xf numFmtId="0" fontId="0" fillId="28" borderId="99" xfId="0" applyFill="1" applyBorder="1" applyAlignment="1">
      <alignment horizontal="left" vertical="center"/>
    </xf>
    <xf numFmtId="0" fontId="0" fillId="28" borderId="111" xfId="0" applyFill="1" applyBorder="1" applyAlignment="1">
      <alignment horizontal="left" vertical="center"/>
    </xf>
    <xf numFmtId="0" fontId="0" fillId="28" borderId="205" xfId="0" applyFill="1" applyBorder="1" applyAlignment="1">
      <alignment horizontal="left" vertical="center"/>
    </xf>
    <xf numFmtId="189" fontId="10" fillId="28" borderId="211" xfId="51" applyNumberFormat="1" applyFont="1" applyFill="1" applyBorder="1" applyAlignment="1">
      <alignment horizontal="center" vertical="center"/>
    </xf>
    <xf numFmtId="189" fontId="10" fillId="28" borderId="198" xfId="51" applyNumberFormat="1" applyFont="1" applyFill="1" applyBorder="1" applyAlignment="1">
      <alignment horizontal="center" vertical="center"/>
    </xf>
    <xf numFmtId="189" fontId="10" fillId="28" borderId="29" xfId="51" applyNumberFormat="1" applyFont="1" applyFill="1"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75" xfId="0" applyBorder="1" applyAlignment="1">
      <alignment horizontal="left" vertical="center"/>
    </xf>
    <xf numFmtId="0" fontId="10" fillId="0" borderId="102" xfId="51" applyFont="1" applyBorder="1" applyAlignment="1">
      <alignment horizontal="center" vertical="center"/>
    </xf>
    <xf numFmtId="0" fontId="10" fillId="0" borderId="155" xfId="51" applyFont="1" applyBorder="1" applyAlignment="1">
      <alignment horizontal="center" vertical="center"/>
    </xf>
    <xf numFmtId="0" fontId="10" fillId="28" borderId="197" xfId="51" applyFont="1" applyFill="1" applyBorder="1" applyAlignment="1">
      <alignment horizontal="center" vertical="center"/>
    </xf>
    <xf numFmtId="0" fontId="10" fillId="28" borderId="118" xfId="51" applyFont="1" applyFill="1" applyBorder="1" applyAlignment="1">
      <alignment horizontal="center" vertical="center"/>
    </xf>
    <xf numFmtId="0" fontId="10" fillId="0" borderId="3" xfId="51" applyFont="1" applyBorder="1" applyAlignment="1">
      <alignment horizontal="center" vertical="center"/>
    </xf>
    <xf numFmtId="0" fontId="10" fillId="0" borderId="17" xfId="51" applyFont="1" applyBorder="1" applyAlignment="1">
      <alignment horizontal="center" vertical="center"/>
    </xf>
    <xf numFmtId="0" fontId="35" fillId="0" borderId="3" xfId="51" applyFont="1" applyBorder="1" applyAlignment="1">
      <alignment horizontal="center" vertical="center"/>
    </xf>
    <xf numFmtId="189" fontId="10" fillId="28" borderId="190" xfId="51" applyNumberFormat="1" applyFont="1" applyFill="1" applyBorder="1" applyAlignment="1">
      <alignment horizontal="center" vertical="center"/>
    </xf>
    <xf numFmtId="189" fontId="10" fillId="28" borderId="191" xfId="51" applyNumberFormat="1" applyFont="1" applyFill="1" applyBorder="1" applyAlignment="1">
      <alignment horizontal="center" vertical="center"/>
    </xf>
    <xf numFmtId="189" fontId="10" fillId="28" borderId="219" xfId="51" applyNumberFormat="1" applyFont="1" applyFill="1" applyBorder="1" applyAlignment="1">
      <alignment horizontal="center" vertical="center"/>
    </xf>
    <xf numFmtId="189" fontId="10" fillId="28" borderId="18" xfId="51" applyNumberFormat="1" applyFont="1" applyFill="1" applyBorder="1" applyAlignment="1">
      <alignment horizontal="center" vertical="center"/>
    </xf>
    <xf numFmtId="189" fontId="10" fillId="28" borderId="29" xfId="51" applyNumberFormat="1" applyFont="1" applyFill="1" applyBorder="1" applyAlignment="1">
      <alignment horizontal="center" vertical="center"/>
    </xf>
    <xf numFmtId="0" fontId="10" fillId="0" borderId="222" xfId="51" applyFont="1" applyBorder="1" applyAlignment="1">
      <alignment horizontal="center" vertical="center"/>
    </xf>
    <xf numFmtId="0" fontId="10" fillId="0" borderId="220" xfId="51" applyFont="1" applyBorder="1" applyAlignment="1">
      <alignment horizontal="center" vertical="center"/>
    </xf>
    <xf numFmtId="0" fontId="10" fillId="0" borderId="223" xfId="51" applyFont="1" applyBorder="1" applyAlignment="1">
      <alignment horizontal="center" vertical="center"/>
    </xf>
    <xf numFmtId="0" fontId="10" fillId="0" borderId="221" xfId="51" applyFont="1" applyBorder="1" applyAlignment="1">
      <alignment horizontal="center" vertical="center"/>
    </xf>
    <xf numFmtId="0" fontId="10" fillId="0" borderId="224" xfId="51" applyFont="1" applyBorder="1" applyAlignment="1">
      <alignment horizontal="center" vertical="center"/>
    </xf>
    <xf numFmtId="0" fontId="10" fillId="0" borderId="225" xfId="51" applyFont="1" applyBorder="1" applyAlignment="1">
      <alignment horizontal="center" vertical="center"/>
    </xf>
    <xf numFmtId="0" fontId="111" fillId="0" borderId="0" xfId="60" applyFont="1" applyAlignment="1">
      <alignment horizontal="center" vertical="center"/>
    </xf>
    <xf numFmtId="0" fontId="110" fillId="0" borderId="0" xfId="51" applyFont="1" applyAlignment="1">
      <alignment horizontal="center" vertical="center"/>
    </xf>
    <xf numFmtId="0" fontId="41" fillId="0" borderId="0" xfId="51" applyFont="1" applyAlignment="1">
      <alignment horizontal="left" vertical="center" wrapText="1"/>
    </xf>
    <xf numFmtId="0" fontId="41" fillId="0" borderId="0" xfId="51" applyFont="1" applyAlignment="1">
      <alignment horizontal="left" vertical="center"/>
    </xf>
    <xf numFmtId="0" fontId="10" fillId="0" borderId="36" xfId="51" applyFont="1" applyBorder="1" applyAlignment="1">
      <alignment horizontal="center" vertical="center"/>
    </xf>
    <xf numFmtId="0" fontId="10" fillId="0" borderId="71" xfId="51" applyFont="1" applyBorder="1" applyAlignment="1">
      <alignment horizontal="center" vertical="center"/>
    </xf>
    <xf numFmtId="0" fontId="10" fillId="0" borderId="226" xfId="51" applyFont="1" applyBorder="1" applyAlignment="1">
      <alignment horizontal="center" vertical="center"/>
    </xf>
    <xf numFmtId="0" fontId="10" fillId="0" borderId="227" xfId="51" applyFont="1" applyBorder="1" applyAlignment="1">
      <alignment horizontal="center" vertical="center"/>
    </xf>
    <xf numFmtId="0" fontId="10" fillId="0" borderId="147" xfId="51" applyFont="1" applyBorder="1" applyAlignment="1">
      <alignment horizontal="center" vertical="center"/>
    </xf>
    <xf numFmtId="0" fontId="10" fillId="0" borderId="149" xfId="51" applyFont="1" applyBorder="1" applyAlignment="1">
      <alignment horizontal="center" vertical="center"/>
    </xf>
    <xf numFmtId="0" fontId="10" fillId="28" borderId="209" xfId="51" applyFont="1" applyFill="1" applyBorder="1" applyAlignment="1">
      <alignment horizontal="center" vertical="center"/>
    </xf>
    <xf numFmtId="0" fontId="10" fillId="28" borderId="153" xfId="51" applyFont="1" applyFill="1" applyBorder="1" applyAlignment="1">
      <alignment horizontal="center" vertical="center"/>
    </xf>
    <xf numFmtId="0" fontId="10" fillId="0" borderId="228" xfId="51" applyFont="1" applyBorder="1" applyAlignment="1">
      <alignment horizontal="center" vertical="center"/>
    </xf>
    <xf numFmtId="0" fontId="10" fillId="0" borderId="229" xfId="51" applyFont="1" applyBorder="1" applyAlignment="1">
      <alignment horizontal="center" vertical="center"/>
    </xf>
    <xf numFmtId="0" fontId="51" fillId="0" borderId="89" xfId="0" applyFont="1" applyBorder="1" applyAlignment="1">
      <alignment horizontal="center" vertical="center"/>
    </xf>
    <xf numFmtId="0" fontId="51" fillId="0" borderId="90" xfId="0" applyFont="1" applyBorder="1" applyAlignment="1">
      <alignment horizontal="center" vertical="center"/>
    </xf>
    <xf numFmtId="0" fontId="51" fillId="0" borderId="91" xfId="0" applyFont="1" applyBorder="1" applyAlignment="1">
      <alignment horizontal="center" vertical="center"/>
    </xf>
    <xf numFmtId="179" fontId="51" fillId="0" borderId="107" xfId="0" applyNumberFormat="1" applyFont="1" applyBorder="1" applyAlignment="1">
      <alignment horizontal="right" vertical="center"/>
    </xf>
    <xf numFmtId="198" fontId="51" fillId="28" borderId="107" xfId="0" applyNumberFormat="1" applyFont="1" applyFill="1" applyBorder="1" applyAlignment="1">
      <alignment horizontal="center" vertical="center"/>
    </xf>
    <xf numFmtId="197" fontId="51" fillId="28" borderId="107" xfId="0" applyNumberFormat="1" applyFont="1" applyFill="1" applyBorder="1" applyAlignment="1">
      <alignment horizontal="center" vertical="center"/>
    </xf>
    <xf numFmtId="0" fontId="51" fillId="0" borderId="76" xfId="0" applyFont="1" applyBorder="1" applyAlignment="1">
      <alignment horizontal="center" vertical="center"/>
    </xf>
    <xf numFmtId="0" fontId="51" fillId="0" borderId="25" xfId="0" applyFont="1" applyBorder="1" applyAlignment="1">
      <alignment horizontal="center" vertical="center"/>
    </xf>
    <xf numFmtId="0" fontId="51" fillId="0" borderId="174" xfId="0" applyFont="1" applyBorder="1" applyAlignment="1">
      <alignment horizontal="center" vertical="center"/>
    </xf>
    <xf numFmtId="179" fontId="51" fillId="0" borderId="62" xfId="0" applyNumberFormat="1" applyFont="1" applyBorder="1" applyAlignment="1">
      <alignment horizontal="right" vertical="center"/>
    </xf>
    <xf numFmtId="198" fontId="51" fillId="28" borderId="62" xfId="0" applyNumberFormat="1" applyFont="1" applyFill="1" applyBorder="1" applyAlignment="1">
      <alignment horizontal="center" vertical="center"/>
    </xf>
    <xf numFmtId="197" fontId="51" fillId="28" borderId="62" xfId="0" applyNumberFormat="1" applyFont="1" applyFill="1" applyBorder="1" applyAlignment="1">
      <alignment horizontal="center" vertical="center"/>
    </xf>
    <xf numFmtId="0" fontId="51" fillId="0" borderId="0" xfId="0" applyFont="1" applyAlignment="1">
      <alignment horizontal="left" vertical="top"/>
    </xf>
    <xf numFmtId="0" fontId="56" fillId="0" borderId="107" xfId="0" applyFont="1" applyBorder="1" applyAlignment="1">
      <alignment horizontal="left" vertical="center" wrapText="1"/>
    </xf>
    <xf numFmtId="0" fontId="54" fillId="0" borderId="0" xfId="0" applyFont="1" applyAlignment="1">
      <alignment horizontal="left" vertical="center"/>
    </xf>
    <xf numFmtId="0" fontId="83" fillId="26" borderId="107" xfId="0" applyFont="1" applyFill="1" applyBorder="1" applyAlignment="1">
      <alignment horizontal="center" vertical="center" wrapText="1"/>
    </xf>
    <xf numFmtId="0" fontId="51" fillId="0" borderId="105" xfId="0" applyFont="1" applyBorder="1" applyAlignment="1">
      <alignment horizontal="center" vertical="center"/>
    </xf>
    <xf numFmtId="0" fontId="51" fillId="0" borderId="19" xfId="0" applyFont="1" applyBorder="1" applyAlignment="1">
      <alignment horizontal="center" vertical="center"/>
    </xf>
    <xf numFmtId="0" fontId="51" fillId="0" borderId="106" xfId="0" applyFont="1" applyBorder="1" applyAlignment="1">
      <alignment horizontal="center" vertical="center"/>
    </xf>
    <xf numFmtId="0" fontId="51" fillId="0" borderId="104" xfId="0" applyFont="1" applyBorder="1" applyAlignment="1">
      <alignment horizontal="center" vertical="center"/>
    </xf>
    <xf numFmtId="0" fontId="51" fillId="0" borderId="17" xfId="0" applyFont="1" applyBorder="1" applyAlignment="1">
      <alignment horizontal="center" vertical="center"/>
    </xf>
    <xf numFmtId="0" fontId="51" fillId="0" borderId="18" xfId="0" applyFont="1" applyBorder="1" applyAlignment="1">
      <alignment horizontal="center" vertical="center"/>
    </xf>
    <xf numFmtId="199" fontId="51" fillId="0" borderId="104" xfId="0" applyNumberFormat="1" applyFont="1" applyBorder="1" applyAlignment="1">
      <alignment horizontal="center" vertical="center"/>
    </xf>
    <xf numFmtId="199" fontId="51" fillId="0" borderId="18" xfId="0" applyNumberFormat="1" applyFont="1" applyBorder="1" applyAlignment="1">
      <alignment horizontal="center" vertical="center"/>
    </xf>
    <xf numFmtId="0" fontId="51" fillId="26" borderId="107" xfId="0" applyFont="1" applyFill="1" applyBorder="1" applyAlignment="1">
      <alignment horizontal="center" vertical="center"/>
    </xf>
    <xf numFmtId="0" fontId="51" fillId="28" borderId="107" xfId="0" applyFont="1" applyFill="1" applyBorder="1" applyAlignment="1">
      <alignment horizontal="center" vertical="center"/>
    </xf>
    <xf numFmtId="0" fontId="51" fillId="28" borderId="89" xfId="0" applyFont="1" applyFill="1" applyBorder="1" applyAlignment="1">
      <alignment horizontal="center" vertical="center"/>
    </xf>
    <xf numFmtId="0" fontId="51" fillId="28" borderId="90" xfId="0" applyFont="1" applyFill="1" applyBorder="1" applyAlignment="1">
      <alignment horizontal="center" vertical="center"/>
    </xf>
    <xf numFmtId="0" fontId="51" fillId="28" borderId="144" xfId="0" applyFont="1" applyFill="1" applyBorder="1" applyAlignment="1">
      <alignment horizontal="center" vertical="center"/>
    </xf>
    <xf numFmtId="0" fontId="51" fillId="26" borderId="89" xfId="0" applyFont="1" applyFill="1" applyBorder="1" applyAlignment="1">
      <alignment horizontal="center" vertical="center"/>
    </xf>
    <xf numFmtId="0" fontId="51" fillId="26" borderId="90" xfId="0" applyFont="1" applyFill="1" applyBorder="1" applyAlignment="1">
      <alignment horizontal="center" vertical="center"/>
    </xf>
    <xf numFmtId="0" fontId="51" fillId="26" borderId="144" xfId="0" applyFont="1" applyFill="1" applyBorder="1" applyAlignment="1">
      <alignment horizontal="center" vertical="center"/>
    </xf>
    <xf numFmtId="179" fontId="51" fillId="0" borderId="3" xfId="0" applyNumberFormat="1" applyFont="1" applyBorder="1" applyAlignment="1">
      <alignment horizontal="right" vertical="center"/>
    </xf>
    <xf numFmtId="0" fontId="69" fillId="0" borderId="0" xfId="0" applyFont="1" applyAlignment="1">
      <alignment horizontal="center" vertical="center"/>
    </xf>
    <xf numFmtId="199" fontId="51" fillId="0" borderId="106" xfId="0" applyNumberFormat="1" applyFont="1" applyBorder="1" applyAlignment="1">
      <alignment horizontal="center" vertical="center"/>
    </xf>
    <xf numFmtId="199" fontId="51" fillId="0" borderId="17" xfId="0" applyNumberFormat="1" applyFont="1" applyBorder="1" applyAlignment="1">
      <alignment horizontal="center" vertical="center"/>
    </xf>
    <xf numFmtId="0" fontId="51" fillId="26" borderId="107" xfId="0" applyFont="1" applyFill="1" applyBorder="1" applyAlignment="1">
      <alignment horizontal="center" vertical="center" wrapText="1"/>
    </xf>
    <xf numFmtId="0" fontId="51" fillId="0" borderId="0" xfId="0" applyFont="1" applyAlignment="1">
      <alignment horizontal="center" vertical="center"/>
    </xf>
    <xf numFmtId="199" fontId="51" fillId="0" borderId="0" xfId="0" applyNumberFormat="1" applyFont="1" applyAlignment="1">
      <alignment horizontal="center" vertical="center"/>
    </xf>
    <xf numFmtId="0" fontId="51" fillId="0" borderId="17" xfId="0" applyFont="1" applyBorder="1" applyAlignment="1">
      <alignment horizontal="right" vertical="center"/>
    </xf>
    <xf numFmtId="0" fontId="51" fillId="0" borderId="18" xfId="0" applyFont="1" applyBorder="1" applyAlignment="1">
      <alignment horizontal="right" vertical="center"/>
    </xf>
    <xf numFmtId="0" fontId="51" fillId="0" borderId="19" xfId="0" applyFont="1" applyBorder="1" applyAlignment="1">
      <alignment horizontal="right" vertical="center"/>
    </xf>
    <xf numFmtId="179" fontId="51" fillId="0" borderId="189" xfId="0" applyNumberFormat="1" applyFont="1" applyBorder="1" applyAlignment="1">
      <alignment horizontal="right" vertical="center"/>
    </xf>
    <xf numFmtId="198" fontId="51" fillId="28" borderId="189" xfId="0" applyNumberFormat="1" applyFont="1" applyFill="1" applyBorder="1" applyAlignment="1">
      <alignment horizontal="center" vertical="center"/>
    </xf>
    <xf numFmtId="197" fontId="51" fillId="28" borderId="189" xfId="0" applyNumberFormat="1" applyFont="1" applyFill="1" applyBorder="1" applyAlignment="1">
      <alignment horizontal="center" vertical="center"/>
    </xf>
    <xf numFmtId="0" fontId="51" fillId="0" borderId="197" xfId="0" applyFont="1" applyBorder="1" applyAlignment="1">
      <alignment horizontal="center" vertical="center"/>
    </xf>
    <xf numFmtId="0" fontId="51" fillId="0" borderId="198" xfId="0" applyFont="1" applyBorder="1" applyAlignment="1">
      <alignment horizontal="center" vertical="center"/>
    </xf>
    <xf numFmtId="0" fontId="51" fillId="0" borderId="199" xfId="0" applyFont="1" applyBorder="1" applyAlignment="1">
      <alignment horizontal="center" vertical="center"/>
    </xf>
    <xf numFmtId="0" fontId="48" fillId="26" borderId="107" xfId="0" applyFont="1" applyFill="1" applyBorder="1" applyAlignment="1">
      <alignment horizontal="center" vertical="center"/>
    </xf>
    <xf numFmtId="0" fontId="51" fillId="28" borderId="91" xfId="0" applyFont="1" applyFill="1" applyBorder="1" applyAlignment="1">
      <alignment horizontal="center" vertical="center"/>
    </xf>
    <xf numFmtId="0" fontId="48" fillId="26" borderId="89" xfId="0" applyFont="1" applyFill="1" applyBorder="1" applyAlignment="1">
      <alignment horizontal="center" vertical="center"/>
    </xf>
    <xf numFmtId="0" fontId="48" fillId="26" borderId="90" xfId="0" applyFont="1" applyFill="1" applyBorder="1" applyAlignment="1">
      <alignment horizontal="center" vertical="center"/>
    </xf>
    <xf numFmtId="0" fontId="48" fillId="26" borderId="91" xfId="0" applyFont="1" applyFill="1" applyBorder="1" applyAlignment="1">
      <alignment horizontal="center" vertical="center"/>
    </xf>
    <xf numFmtId="0" fontId="60" fillId="0" borderId="0" xfId="0" applyFont="1" applyAlignment="1">
      <alignment horizontal="center" vertical="center"/>
    </xf>
    <xf numFmtId="0" fontId="56" fillId="0" borderId="0" xfId="0" applyFont="1" applyAlignment="1">
      <alignment horizontal="center" vertical="center"/>
    </xf>
    <xf numFmtId="0" fontId="51" fillId="0" borderId="122" xfId="0" applyFont="1" applyBorder="1" applyAlignment="1">
      <alignment horizontal="left" vertical="center" wrapText="1"/>
    </xf>
    <xf numFmtId="0" fontId="51" fillId="0" borderId="119" xfId="0" applyFont="1" applyBorder="1" applyAlignment="1">
      <alignment horizontal="left" vertical="center" wrapText="1"/>
    </xf>
    <xf numFmtId="0" fontId="51" fillId="0" borderId="120" xfId="0" applyFont="1" applyBorder="1" applyAlignment="1">
      <alignment horizontal="left" vertical="center" wrapText="1"/>
    </xf>
    <xf numFmtId="0" fontId="51" fillId="0" borderId="123" xfId="0" applyFont="1" applyBorder="1" applyAlignment="1">
      <alignment horizontal="left" vertical="center" wrapText="1"/>
    </xf>
    <xf numFmtId="0" fontId="51" fillId="0" borderId="0" xfId="0" applyFont="1" applyAlignment="1">
      <alignment horizontal="left" vertical="center" wrapText="1"/>
    </xf>
    <xf numFmtId="0" fontId="51" fillId="0" borderId="121" xfId="0" applyFont="1" applyBorder="1" applyAlignment="1">
      <alignment horizontal="left"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1" fillId="0" borderId="126" xfId="0" applyFont="1" applyBorder="1" applyAlignment="1">
      <alignment horizontal="left" vertical="center" wrapText="1"/>
    </xf>
    <xf numFmtId="0" fontId="59" fillId="0" borderId="125" xfId="0" applyFont="1" applyBorder="1" applyAlignment="1">
      <alignment horizontal="center" vertical="center"/>
    </xf>
    <xf numFmtId="0" fontId="85" fillId="0" borderId="0" xfId="0" applyFont="1" applyAlignment="1">
      <alignment horizontal="center" vertical="center"/>
    </xf>
    <xf numFmtId="0" fontId="56" fillId="0" borderId="18" xfId="0" applyFont="1" applyBorder="1" applyAlignment="1">
      <alignment horizontal="center" vertical="center"/>
    </xf>
    <xf numFmtId="0" fontId="56" fillId="0" borderId="18" xfId="0" applyFont="1" applyBorder="1" applyAlignment="1">
      <alignment horizontal="left" vertical="center"/>
    </xf>
    <xf numFmtId="0" fontId="56" fillId="0" borderId="106" xfId="0" applyFont="1" applyBorder="1" applyAlignment="1">
      <alignment horizontal="center" vertical="center"/>
    </xf>
    <xf numFmtId="0" fontId="56" fillId="0" borderId="104" xfId="0" applyFont="1" applyBorder="1" applyAlignment="1">
      <alignment horizontal="center" vertical="center"/>
    </xf>
    <xf numFmtId="0" fontId="56" fillId="0" borderId="0" xfId="0" applyFont="1" applyAlignment="1">
      <alignment horizontal="right" vertical="center"/>
    </xf>
    <xf numFmtId="0" fontId="129" fillId="0" borderId="197" xfId="0" applyFont="1" applyBorder="1" applyAlignment="1">
      <alignment horizontal="center" vertical="center"/>
    </xf>
    <xf numFmtId="0" fontId="129" fillId="0" borderId="191" xfId="0" applyFont="1" applyBorder="1" applyAlignment="1">
      <alignment horizontal="center" vertical="center"/>
    </xf>
    <xf numFmtId="0" fontId="129" fillId="0" borderId="192" xfId="0" applyFont="1" applyBorder="1" applyAlignment="1">
      <alignment horizontal="center" vertical="center"/>
    </xf>
    <xf numFmtId="0" fontId="0" fillId="0" borderId="240" xfId="0" applyBorder="1" applyAlignment="1">
      <alignment horizontal="right" vertical="center"/>
    </xf>
    <xf numFmtId="0" fontId="0" fillId="0" borderId="235" xfId="0" applyBorder="1">
      <alignment vertical="center"/>
    </xf>
    <xf numFmtId="0" fontId="0" fillId="0" borderId="35" xfId="0" applyBorder="1">
      <alignment vertical="center"/>
    </xf>
    <xf numFmtId="0" fontId="0" fillId="0" borderId="235" xfId="0" applyBorder="1" applyAlignment="1">
      <alignment horizontal="right" vertical="center"/>
    </xf>
    <xf numFmtId="0" fontId="0" fillId="0" borderId="232" xfId="0" applyBorder="1" applyAlignment="1">
      <alignment horizontal="center" vertical="center"/>
    </xf>
    <xf numFmtId="0" fontId="131" fillId="0" borderId="232" xfId="0" applyFont="1" applyBorder="1" applyAlignment="1">
      <alignment horizontal="center" vertical="center"/>
    </xf>
    <xf numFmtId="0" fontId="131" fillId="0" borderId="234" xfId="0" applyFont="1" applyBorder="1" applyAlignment="1">
      <alignment horizontal="center" vertical="center"/>
    </xf>
    <xf numFmtId="188" fontId="103" fillId="0" borderId="111" xfId="0" applyNumberFormat="1" applyFont="1" applyBorder="1" applyAlignment="1">
      <alignment horizontal="center" vertical="center"/>
    </xf>
    <xf numFmtId="0" fontId="103" fillId="0" borderId="205" xfId="0" applyFont="1" applyBorder="1" applyAlignment="1">
      <alignment horizontal="center" vertical="center"/>
    </xf>
    <xf numFmtId="0" fontId="103" fillId="0" borderId="207" xfId="0" applyFont="1" applyBorder="1" applyAlignment="1">
      <alignment horizontal="center" vertical="center"/>
    </xf>
    <xf numFmtId="0" fontId="75" fillId="0" borderId="0" xfId="0" applyFont="1" applyAlignment="1">
      <alignment horizontal="center" vertical="center"/>
    </xf>
    <xf numFmtId="0" fontId="37" fillId="0" borderId="12" xfId="0" applyFont="1" applyBorder="1" applyAlignment="1">
      <alignment horizontal="left" vertical="center"/>
    </xf>
    <xf numFmtId="0" fontId="37" fillId="0" borderId="204" xfId="0" applyFont="1" applyBorder="1" applyAlignment="1">
      <alignment horizontal="left" vertical="center"/>
    </xf>
    <xf numFmtId="0" fontId="37" fillId="0" borderId="206" xfId="0" applyFont="1" applyBorder="1" applyAlignment="1">
      <alignment horizontal="left" vertical="center"/>
    </xf>
    <xf numFmtId="0" fontId="128" fillId="0" borderId="0" xfId="0" applyFont="1" applyAlignment="1">
      <alignment horizontal="center" vertical="center"/>
    </xf>
    <xf numFmtId="0" fontId="58" fillId="0" borderId="0" xfId="0" applyFont="1" applyAlignment="1">
      <alignment horizontal="center" vertical="center" wrapText="1"/>
    </xf>
    <xf numFmtId="0" fontId="58" fillId="0" borderId="108" xfId="0" applyFont="1" applyBorder="1" applyAlignment="1">
      <alignment horizontal="center" vertical="center"/>
    </xf>
    <xf numFmtId="0" fontId="58" fillId="0" borderId="149" xfId="0" applyFont="1" applyBorder="1" applyAlignment="1">
      <alignment horizontal="center" vertical="center"/>
    </xf>
    <xf numFmtId="0" fontId="29" fillId="0" borderId="187" xfId="0" applyFont="1" applyBorder="1" applyAlignment="1">
      <alignment horizontal="center" vertical="center"/>
    </xf>
    <xf numFmtId="0" fontId="29" fillId="0" borderId="188" xfId="0" applyFont="1" applyBorder="1" applyAlignment="1">
      <alignment horizontal="center" vertical="center"/>
    </xf>
    <xf numFmtId="204" fontId="29" fillId="32" borderId="187" xfId="0" applyNumberFormat="1" applyFont="1" applyFill="1" applyBorder="1" applyAlignment="1">
      <alignment horizontal="center" vertical="center"/>
    </xf>
    <xf numFmtId="204" fontId="29" fillId="32" borderId="188" xfId="0" applyNumberFormat="1" applyFont="1" applyFill="1" applyBorder="1" applyAlignment="1">
      <alignment horizontal="center" vertical="center"/>
    </xf>
    <xf numFmtId="192" fontId="80" fillId="0" borderId="0" xfId="53" applyNumberFormat="1" applyFont="1" applyAlignment="1">
      <alignment horizontal="center" vertical="center"/>
    </xf>
    <xf numFmtId="0" fontId="87" fillId="0" borderId="0" xfId="53" applyFont="1" applyAlignment="1">
      <alignment horizontal="left" vertical="center"/>
    </xf>
    <xf numFmtId="0" fontId="81" fillId="24" borderId="78" xfId="53" applyFont="1" applyFill="1" applyBorder="1" applyAlignment="1">
      <alignment horizontal="center" vertical="center"/>
    </xf>
    <xf numFmtId="193" fontId="81" fillId="0" borderId="80" xfId="53" applyNumberFormat="1" applyFont="1" applyBorder="1" applyAlignment="1">
      <alignment horizontal="center" vertical="center" shrinkToFit="1"/>
    </xf>
    <xf numFmtId="193" fontId="81" fillId="0" borderId="85" xfId="53" applyNumberFormat="1" applyFont="1" applyBorder="1" applyAlignment="1">
      <alignment horizontal="center" vertical="center" shrinkToFit="1"/>
    </xf>
    <xf numFmtId="0" fontId="80" fillId="24" borderId="82" xfId="53" applyFont="1" applyFill="1" applyBorder="1" applyAlignment="1">
      <alignment horizontal="center" vertical="center" shrinkToFit="1"/>
    </xf>
    <xf numFmtId="0" fontId="80" fillId="24" borderId="3" xfId="53" applyFont="1" applyFill="1" applyBorder="1" applyAlignment="1">
      <alignment horizontal="center" vertical="center" shrinkToFit="1"/>
    </xf>
    <xf numFmtId="0" fontId="80" fillId="24" borderId="80" xfId="53" applyFont="1" applyFill="1" applyBorder="1" applyAlignment="1">
      <alignment horizontal="center" vertical="center"/>
    </xf>
    <xf numFmtId="0" fontId="80" fillId="24" borderId="85" xfId="53" applyFont="1" applyFill="1" applyBorder="1" applyAlignment="1">
      <alignment horizontal="center" vertical="center"/>
    </xf>
    <xf numFmtId="0" fontId="80" fillId="24" borderId="79" xfId="53" applyFont="1" applyFill="1" applyBorder="1" applyAlignment="1">
      <alignment horizontal="center" vertical="center"/>
    </xf>
    <xf numFmtId="0" fontId="79" fillId="24" borderId="85" xfId="53" applyFont="1" applyFill="1" applyBorder="1" applyAlignment="1">
      <alignment horizontal="center" vertical="center"/>
    </xf>
    <xf numFmtId="0" fontId="79" fillId="24" borderId="79" xfId="53" applyFont="1" applyFill="1" applyBorder="1" applyAlignment="1">
      <alignment horizontal="center" vertical="center"/>
    </xf>
    <xf numFmtId="0" fontId="80" fillId="24" borderId="82" xfId="53" applyFont="1" applyFill="1" applyBorder="1" applyAlignment="1">
      <alignment vertical="center" shrinkToFit="1"/>
    </xf>
    <xf numFmtId="0" fontId="79" fillId="24" borderId="3" xfId="53" applyFont="1" applyFill="1" applyBorder="1">
      <alignment vertical="center"/>
    </xf>
    <xf numFmtId="0" fontId="80" fillId="0" borderId="80" xfId="53" applyFont="1" applyBorder="1" applyAlignment="1">
      <alignment horizontal="left" vertical="center"/>
    </xf>
    <xf numFmtId="0" fontId="80" fillId="0" borderId="85" xfId="53" applyFont="1" applyBorder="1" applyAlignment="1">
      <alignment horizontal="left" vertical="center"/>
    </xf>
    <xf numFmtId="0" fontId="80" fillId="0" borderId="79" xfId="53" applyFont="1" applyBorder="1" applyAlignment="1">
      <alignment horizontal="left" vertical="center"/>
    </xf>
    <xf numFmtId="0" fontId="80" fillId="0" borderId="78" xfId="53" applyFont="1" applyBorder="1">
      <alignment vertical="center"/>
    </xf>
    <xf numFmtId="0" fontId="79" fillId="0" borderId="78" xfId="53" applyFont="1" applyBorder="1">
      <alignment vertical="center"/>
    </xf>
    <xf numFmtId="0" fontId="80" fillId="24" borderId="86" xfId="53" applyFont="1" applyFill="1" applyBorder="1" applyAlignment="1">
      <alignment horizontal="left" vertical="center"/>
    </xf>
    <xf numFmtId="0" fontId="79" fillId="24" borderId="84" xfId="53" applyFont="1" applyFill="1" applyBorder="1">
      <alignment vertical="center"/>
    </xf>
    <xf numFmtId="0" fontId="81" fillId="24" borderId="82" xfId="53" applyFont="1" applyFill="1" applyBorder="1" applyAlignment="1">
      <alignment horizontal="center" vertical="center" shrinkToFit="1"/>
    </xf>
    <xf numFmtId="0" fontId="81" fillId="24" borderId="3" xfId="53" applyFont="1" applyFill="1" applyBorder="1" applyAlignment="1">
      <alignment horizontal="center" vertical="center" shrinkToFit="1"/>
    </xf>
    <xf numFmtId="0" fontId="81" fillId="24" borderId="82" xfId="53" applyFont="1" applyFill="1" applyBorder="1" applyAlignment="1">
      <alignment horizontal="center" vertical="center"/>
    </xf>
    <xf numFmtId="0" fontId="81" fillId="24" borderId="3" xfId="53" applyFont="1" applyFill="1" applyBorder="1" applyAlignment="1">
      <alignment horizontal="center" vertical="center"/>
    </xf>
    <xf numFmtId="0" fontId="80" fillId="0" borderId="0" xfId="53" applyFont="1" applyAlignment="1">
      <alignment horizontal="left" vertical="center"/>
    </xf>
    <xf numFmtId="0" fontId="79" fillId="0" borderId="0" xfId="53" applyFont="1">
      <alignment vertical="center"/>
    </xf>
    <xf numFmtId="56" fontId="82" fillId="0" borderId="80" xfId="53" applyNumberFormat="1" applyFont="1" applyBorder="1" applyAlignment="1">
      <alignment horizontal="center" vertical="center"/>
    </xf>
    <xf numFmtId="0" fontId="82" fillId="0" borderId="79" xfId="53" applyFont="1" applyBorder="1" applyAlignment="1">
      <alignment horizontal="center" vertical="center"/>
    </xf>
    <xf numFmtId="56" fontId="82" fillId="26" borderId="80" xfId="53" applyNumberFormat="1" applyFont="1" applyFill="1" applyBorder="1" applyAlignment="1">
      <alignment horizontal="center" vertical="center"/>
    </xf>
    <xf numFmtId="0" fontId="82" fillId="26" borderId="79" xfId="53" applyFont="1" applyFill="1" applyBorder="1" applyAlignment="1">
      <alignment horizontal="center" vertical="center"/>
    </xf>
    <xf numFmtId="0" fontId="81" fillId="24" borderId="80" xfId="53" applyFont="1" applyFill="1" applyBorder="1" applyAlignment="1">
      <alignment horizontal="center" vertical="center"/>
    </xf>
    <xf numFmtId="0" fontId="81" fillId="24" borderId="79" xfId="53" applyFont="1" applyFill="1" applyBorder="1" applyAlignment="1">
      <alignment horizontal="center" vertical="center"/>
    </xf>
    <xf numFmtId="0" fontId="80" fillId="24" borderId="78" xfId="53" applyFont="1" applyFill="1" applyBorder="1" applyAlignment="1">
      <alignment horizontal="center" vertical="center" shrinkToFit="1"/>
    </xf>
    <xf numFmtId="0" fontId="79" fillId="24" borderId="78" xfId="53" applyFont="1" applyFill="1" applyBorder="1" applyAlignment="1">
      <alignment vertical="center" shrinkToFit="1"/>
    </xf>
    <xf numFmtId="190" fontId="79" fillId="29" borderId="78" xfId="53" applyNumberFormat="1" applyFont="1" applyFill="1" applyBorder="1">
      <alignment vertical="center"/>
    </xf>
    <xf numFmtId="0" fontId="79" fillId="29" borderId="78" xfId="53" applyFont="1" applyFill="1" applyBorder="1">
      <alignment vertical="center"/>
    </xf>
    <xf numFmtId="0" fontId="0" fillId="0" borderId="155" xfId="0" applyBorder="1" applyAlignment="1">
      <alignment vertical="center" shrinkToFit="1"/>
    </xf>
    <xf numFmtId="0" fontId="0" fillId="0" borderId="156" xfId="0" applyBorder="1" applyAlignment="1">
      <alignment vertical="center" shrinkToFit="1"/>
    </xf>
    <xf numFmtId="0" fontId="0" fillId="0" borderId="0" xfId="0" applyAlignment="1">
      <alignment vertical="center" shrinkToFit="1"/>
    </xf>
    <xf numFmtId="0" fontId="0" fillId="0" borderId="32" xfId="0"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192" fontId="0" fillId="0" borderId="0" xfId="0" applyNumberFormat="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92" fontId="0" fillId="0" borderId="200" xfId="0" applyNumberFormat="1" applyBorder="1" applyAlignment="1">
      <alignment horizontal="center" vertical="center"/>
    </xf>
    <xf numFmtId="192" fontId="0" fillId="0" borderId="198" xfId="0" applyNumberFormat="1" applyBorder="1" applyAlignment="1">
      <alignment horizontal="center" vertical="center"/>
    </xf>
    <xf numFmtId="0" fontId="0" fillId="0" borderId="93" xfId="0" applyBorder="1" applyAlignment="1">
      <alignment horizontal="center" vertical="center"/>
    </xf>
    <xf numFmtId="0" fontId="0" fillId="0" borderId="149"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16" xfId="0" applyBorder="1" applyAlignment="1">
      <alignment horizontal="center" vertical="center"/>
    </xf>
    <xf numFmtId="0" fontId="0" fillId="0" borderId="217" xfId="0" applyBorder="1" applyAlignment="1">
      <alignment horizontal="center" vertical="center"/>
    </xf>
    <xf numFmtId="0" fontId="0" fillId="0" borderId="33" xfId="0" applyBorder="1" applyAlignment="1">
      <alignment horizontal="left" vertical="top" wrapText="1"/>
    </xf>
    <xf numFmtId="0" fontId="0" fillId="0" borderId="0" xfId="0" applyAlignment="1">
      <alignment horizontal="left" vertical="top"/>
    </xf>
    <xf numFmtId="0" fontId="0" fillId="0" borderId="32" xfId="0" applyBorder="1" applyAlignment="1">
      <alignment horizontal="left" vertical="top"/>
    </xf>
    <xf numFmtId="0" fontId="0" fillId="0" borderId="6" xfId="0" applyBorder="1" applyAlignment="1">
      <alignment horizontal="center" vertical="center"/>
    </xf>
    <xf numFmtId="0" fontId="0" fillId="0" borderId="214" xfId="0" applyBorder="1" applyAlignment="1">
      <alignment horizontal="center" vertical="center" wrapText="1"/>
    </xf>
    <xf numFmtId="0" fontId="0" fillId="0" borderId="38" xfId="0" applyBorder="1" applyAlignment="1">
      <alignment horizontal="center" vertical="center"/>
    </xf>
    <xf numFmtId="0" fontId="0" fillId="0" borderId="218" xfId="0" applyBorder="1" applyAlignment="1">
      <alignment horizontal="center" vertical="center"/>
    </xf>
    <xf numFmtId="192" fontId="0" fillId="0" borderId="162" xfId="0" applyNumberFormat="1" applyBorder="1" applyAlignment="1">
      <alignment horizontal="center" vertical="center"/>
    </xf>
    <xf numFmtId="192" fontId="0" fillId="0" borderId="18" xfId="0" applyNumberForma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5" xfId="0" applyBorder="1" applyAlignment="1">
      <alignment horizontal="center" vertical="center" wrapText="1"/>
    </xf>
    <xf numFmtId="0" fontId="0" fillId="0" borderId="32" xfId="0" applyBorder="1" applyAlignment="1">
      <alignment horizontal="center" vertical="center"/>
    </xf>
    <xf numFmtId="0" fontId="0" fillId="0" borderId="150"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wrapText="1"/>
    </xf>
    <xf numFmtId="0" fontId="0" fillId="0" borderId="150" xfId="0" applyBorder="1" applyAlignment="1">
      <alignment horizontal="center" vertical="center"/>
    </xf>
    <xf numFmtId="0" fontId="0" fillId="0" borderId="155" xfId="0" applyBorder="1" applyAlignment="1">
      <alignment horizontal="center" vertical="center"/>
    </xf>
    <xf numFmtId="0" fontId="0" fillId="0" borderId="150" xfId="0" applyBorder="1" applyAlignment="1">
      <alignment horizontal="center" vertical="center" wrapText="1"/>
    </xf>
    <xf numFmtId="0" fontId="0" fillId="0" borderId="155" xfId="0" applyBorder="1" applyAlignment="1">
      <alignment horizontal="center" vertical="center" wrapText="1"/>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156" xfId="0" applyBorder="1" applyAlignment="1">
      <alignment horizontal="center" vertical="center"/>
    </xf>
    <xf numFmtId="0" fontId="0" fillId="0" borderId="29" xfId="0" applyBorder="1" applyAlignment="1">
      <alignment horizontal="center" vertical="center"/>
    </xf>
    <xf numFmtId="0" fontId="0" fillId="0" borderId="160" xfId="0" applyBorder="1" applyAlignment="1">
      <alignment horizontal="center" vertical="center" wrapText="1"/>
    </xf>
    <xf numFmtId="0" fontId="0" fillId="0" borderId="164" xfId="0" applyBorder="1" applyAlignment="1">
      <alignment horizontal="center" vertical="center" wrapText="1"/>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xf>
    <xf numFmtId="0" fontId="0" fillId="0" borderId="159" xfId="0" applyBorder="1" applyAlignment="1">
      <alignment horizontal="center" vertical="center" wrapText="1"/>
    </xf>
    <xf numFmtId="192" fontId="0" fillId="0" borderId="41" xfId="0" applyNumberFormat="1" applyBorder="1" applyAlignment="1">
      <alignment horizontal="center" vertical="center"/>
    </xf>
    <xf numFmtId="192" fontId="0" fillId="0" borderId="37" xfId="0" applyNumberFormat="1" applyBorder="1" applyAlignment="1">
      <alignment horizontal="center" vertical="center"/>
    </xf>
    <xf numFmtId="0" fontId="32" fillId="0" borderId="150" xfId="0" applyFont="1" applyBorder="1" applyAlignment="1">
      <alignment horizontal="left" vertical="top" wrapText="1"/>
    </xf>
    <xf numFmtId="0" fontId="3" fillId="0" borderId="155" xfId="0" applyFont="1" applyBorder="1" applyAlignment="1">
      <alignment horizontal="left" vertical="top"/>
    </xf>
    <xf numFmtId="0" fontId="3" fillId="0" borderId="156" xfId="0" applyFont="1" applyBorder="1" applyAlignment="1">
      <alignment horizontal="left" vertical="top"/>
    </xf>
    <xf numFmtId="0" fontId="0" fillId="0" borderId="41" xfId="0"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0" fillId="0" borderId="189" xfId="0" applyBorder="1" applyAlignment="1">
      <alignment horizontal="center" vertical="center"/>
    </xf>
    <xf numFmtId="0" fontId="0" fillId="0" borderId="207" xfId="0" applyBorder="1" applyAlignment="1">
      <alignment horizontal="center" vertical="center"/>
    </xf>
    <xf numFmtId="0" fontId="0" fillId="0" borderId="99" xfId="0" applyBorder="1" applyAlignment="1">
      <alignment horizontal="center" vertical="center"/>
    </xf>
    <xf numFmtId="0" fontId="0" fillId="0" borderId="111" xfId="0" applyBorder="1" applyAlignment="1">
      <alignment horizontal="center" vertical="center"/>
    </xf>
    <xf numFmtId="0" fontId="0" fillId="0" borderId="200" xfId="0" applyBorder="1" applyAlignment="1">
      <alignment horizontal="center" vertical="center"/>
    </xf>
    <xf numFmtId="0" fontId="0" fillId="0" borderId="198" xfId="0" applyBorder="1" applyAlignment="1">
      <alignment horizontal="center" vertical="center"/>
    </xf>
    <xf numFmtId="0" fontId="114" fillId="0" borderId="190" xfId="61" applyFont="1" applyBorder="1" applyAlignment="1">
      <alignment horizontal="center" vertical="center"/>
    </xf>
    <xf numFmtId="0" fontId="114" fillId="0" borderId="191" xfId="61" applyFont="1" applyBorder="1" applyAlignment="1">
      <alignment horizontal="center" vertical="center"/>
    </xf>
    <xf numFmtId="0" fontId="114" fillId="0" borderId="192" xfId="61" applyFont="1" applyBorder="1" applyAlignment="1">
      <alignment horizontal="center" vertical="center"/>
    </xf>
    <xf numFmtId="0" fontId="114" fillId="0" borderId="17" xfId="61" applyFont="1" applyBorder="1" applyAlignment="1">
      <alignment horizontal="center" vertical="center"/>
    </xf>
    <xf numFmtId="0" fontId="114" fillId="0" borderId="18" xfId="61" applyFont="1" applyBorder="1" applyAlignment="1">
      <alignment horizontal="center" vertical="center"/>
    </xf>
    <xf numFmtId="0" fontId="117" fillId="0" borderId="190" xfId="61" applyFont="1" applyBorder="1" applyAlignment="1">
      <alignment horizontal="left" vertical="center" wrapText="1"/>
    </xf>
    <xf numFmtId="0" fontId="117" fillId="0" borderId="191" xfId="61" applyFont="1" applyBorder="1" applyAlignment="1">
      <alignment horizontal="left" vertical="center" wrapText="1"/>
    </xf>
    <xf numFmtId="0" fontId="117" fillId="0" borderId="192" xfId="61" applyFont="1" applyBorder="1" applyAlignment="1">
      <alignment horizontal="left" vertical="center" wrapText="1"/>
    </xf>
    <xf numFmtId="0" fontId="117" fillId="0" borderId="17" xfId="61" applyFont="1" applyBorder="1" applyAlignment="1">
      <alignment horizontal="left" vertical="center" wrapText="1"/>
    </xf>
    <xf numFmtId="0" fontId="117" fillId="0" borderId="18" xfId="61" applyFont="1" applyBorder="1" applyAlignment="1">
      <alignment horizontal="left" vertical="center" wrapText="1"/>
    </xf>
    <xf numFmtId="0" fontId="117" fillId="0" borderId="19" xfId="61" applyFont="1" applyBorder="1" applyAlignment="1">
      <alignment horizontal="left" vertical="center" wrapText="1"/>
    </xf>
    <xf numFmtId="0" fontId="114" fillId="0" borderId="0" xfId="61" applyFont="1" applyAlignment="1">
      <alignment horizontal="left" vertical="center"/>
    </xf>
    <xf numFmtId="0" fontId="114" fillId="0" borderId="197" xfId="61" applyFont="1" applyBorder="1" applyAlignment="1">
      <alignment horizontal="center" vertical="center"/>
    </xf>
    <xf numFmtId="0" fontId="114" fillId="0" borderId="198" xfId="61" applyFont="1" applyBorder="1" applyAlignment="1">
      <alignment horizontal="center" vertical="center"/>
    </xf>
    <xf numFmtId="0" fontId="114" fillId="0" borderId="199" xfId="61" applyFont="1" applyBorder="1" applyAlignment="1">
      <alignment horizontal="center" vertical="center"/>
    </xf>
    <xf numFmtId="0" fontId="114" fillId="0" borderId="197" xfId="61" applyFont="1" applyBorder="1" applyAlignment="1">
      <alignment vertical="center" wrapText="1"/>
    </xf>
    <xf numFmtId="0" fontId="114" fillId="0" borderId="198" xfId="61" applyFont="1" applyBorder="1" applyAlignment="1">
      <alignment vertical="center" wrapText="1"/>
    </xf>
    <xf numFmtId="0" fontId="114" fillId="0" borderId="199" xfId="61" applyFont="1" applyBorder="1" applyAlignment="1">
      <alignment vertical="center" wrapText="1"/>
    </xf>
    <xf numFmtId="204" fontId="114" fillId="0" borderId="198" xfId="61" applyNumberFormat="1" applyFont="1" applyBorder="1">
      <alignment vertical="center"/>
    </xf>
    <xf numFmtId="0" fontId="114" fillId="0" borderId="23" xfId="61" applyFont="1" applyBorder="1" applyAlignment="1">
      <alignment horizontal="center" vertical="center"/>
    </xf>
    <xf numFmtId="0" fontId="114" fillId="0" borderId="0" xfId="61" applyFont="1" applyAlignment="1">
      <alignment horizontal="center" vertical="center"/>
    </xf>
    <xf numFmtId="0" fontId="114" fillId="0" borderId="24" xfId="61" applyFont="1" applyBorder="1" applyAlignment="1">
      <alignment horizontal="center" vertical="center"/>
    </xf>
    <xf numFmtId="0" fontId="114" fillId="0" borderId="19" xfId="61" applyFont="1" applyBorder="1" applyAlignment="1">
      <alignment horizontal="center" vertical="center"/>
    </xf>
    <xf numFmtId="0" fontId="114" fillId="0" borderId="0" xfId="61" applyFont="1" applyAlignment="1">
      <alignment horizontal="distributed" vertical="center"/>
    </xf>
    <xf numFmtId="0" fontId="114" fillId="0" borderId="198" xfId="61" applyFont="1" applyBorder="1">
      <alignment vertical="center"/>
    </xf>
    <xf numFmtId="0" fontId="114" fillId="0" borderId="198" xfId="61" applyFont="1" applyBorder="1" applyAlignment="1">
      <alignment horizontal="distributed" vertical="center"/>
    </xf>
    <xf numFmtId="0" fontId="114" fillId="0" borderId="0" xfId="61" applyFont="1" applyAlignment="1">
      <alignment vertical="center" wrapText="1"/>
    </xf>
    <xf numFmtId="0" fontId="114" fillId="0" borderId="18" xfId="61" applyFont="1" applyBorder="1" applyAlignment="1">
      <alignment vertical="center" wrapText="1"/>
    </xf>
    <xf numFmtId="0" fontId="112" fillId="0" borderId="197" xfId="61" applyBorder="1" applyAlignment="1">
      <alignment horizontal="left" vertical="center"/>
    </xf>
    <xf numFmtId="0" fontId="112" fillId="0" borderId="198" xfId="61" applyBorder="1" applyAlignment="1">
      <alignment horizontal="left" vertical="center"/>
    </xf>
    <xf numFmtId="0" fontId="112" fillId="0" borderId="199" xfId="61" applyBorder="1" applyAlignment="1">
      <alignment horizontal="left" vertical="center"/>
    </xf>
    <xf numFmtId="203" fontId="112" fillId="0" borderId="190" xfId="61" applyNumberFormat="1" applyBorder="1" applyAlignment="1">
      <alignment horizontal="center" vertical="center"/>
    </xf>
    <xf numFmtId="203" fontId="112" fillId="0" borderId="191" xfId="61" applyNumberFormat="1" applyBorder="1" applyAlignment="1">
      <alignment horizontal="center" vertical="center"/>
    </xf>
    <xf numFmtId="192" fontId="112" fillId="0" borderId="191" xfId="61" applyNumberFormat="1" applyBorder="1" applyAlignment="1">
      <alignment horizontal="center" vertical="center"/>
    </xf>
    <xf numFmtId="192" fontId="112" fillId="0" borderId="17" xfId="61" applyNumberFormat="1" applyBorder="1" applyAlignment="1">
      <alignment horizontal="center" vertical="center"/>
    </xf>
    <xf numFmtId="192" fontId="112" fillId="0" borderId="18" xfId="61" applyNumberFormat="1" applyBorder="1" applyAlignment="1">
      <alignment horizontal="center" vertical="center"/>
    </xf>
    <xf numFmtId="0" fontId="112" fillId="0" borderId="18" xfId="61" applyBorder="1" applyAlignment="1">
      <alignment horizontal="right" vertical="center"/>
    </xf>
    <xf numFmtId="202" fontId="114" fillId="0" borderId="18" xfId="61" applyNumberFormat="1" applyFont="1" applyBorder="1" applyAlignment="1">
      <alignment horizontal="right" vertical="center" shrinkToFit="1"/>
    </xf>
    <xf numFmtId="0" fontId="112" fillId="0" borderId="0" xfId="61" applyAlignment="1">
      <alignment horizontal="left" vertical="center"/>
    </xf>
    <xf numFmtId="0" fontId="112" fillId="0" borderId="197" xfId="61" applyBorder="1" applyAlignment="1">
      <alignment horizontal="center" vertical="center"/>
    </xf>
    <xf numFmtId="0" fontId="112" fillId="0" borderId="198" xfId="61" applyBorder="1" applyAlignment="1">
      <alignment horizontal="center" vertical="center"/>
    </xf>
    <xf numFmtId="0" fontId="112" fillId="0" borderId="199" xfId="61" applyBorder="1" applyAlignment="1">
      <alignment horizontal="center" vertical="center"/>
    </xf>
    <xf numFmtId="0" fontId="114" fillId="0" borderId="197" xfId="61" applyFont="1" applyBorder="1" applyAlignment="1">
      <alignment horizontal="center" vertical="center" shrinkToFit="1"/>
    </xf>
    <xf numFmtId="0" fontId="114" fillId="0" borderId="198" xfId="61" applyFont="1" applyBorder="1" applyAlignment="1">
      <alignment horizontal="center" vertical="center" shrinkToFit="1"/>
    </xf>
    <xf numFmtId="0" fontId="114" fillId="0" borderId="199" xfId="61" applyFont="1" applyBorder="1" applyAlignment="1">
      <alignment horizontal="center" vertical="center" shrinkToFit="1"/>
    </xf>
    <xf numFmtId="0" fontId="114" fillId="0" borderId="0" xfId="61" applyFont="1" applyAlignment="1">
      <alignment horizontal="right" vertical="center"/>
    </xf>
    <xf numFmtId="0" fontId="112" fillId="0" borderId="0" xfId="61" applyAlignment="1">
      <alignment horizontal="center" vertical="center"/>
    </xf>
    <xf numFmtId="204" fontId="114" fillId="0" borderId="191" xfId="61" applyNumberFormat="1" applyFont="1" applyBorder="1" applyAlignment="1">
      <alignment horizontal="center" vertical="center"/>
    </xf>
    <xf numFmtId="204" fontId="114" fillId="0" borderId="0" xfId="61" applyNumberFormat="1" applyFont="1" applyAlignment="1">
      <alignment horizontal="center" vertical="center"/>
    </xf>
    <xf numFmtId="204" fontId="114" fillId="0" borderId="18" xfId="61" applyNumberFormat="1" applyFont="1" applyBorder="1" applyAlignment="1">
      <alignment horizontal="center" vertical="center"/>
    </xf>
    <xf numFmtId="201" fontId="114" fillId="0" borderId="192" xfId="61" applyNumberFormat="1" applyFont="1" applyBorder="1" applyAlignment="1">
      <alignment horizontal="center" vertical="center"/>
    </xf>
    <xf numFmtId="201" fontId="114" fillId="0" borderId="24" xfId="61" applyNumberFormat="1" applyFont="1" applyBorder="1" applyAlignment="1">
      <alignment horizontal="center" vertical="center"/>
    </xf>
    <xf numFmtId="201" fontId="114" fillId="0" borderId="19" xfId="61" applyNumberFormat="1" applyFont="1" applyBorder="1" applyAlignment="1">
      <alignment horizontal="center" vertical="center"/>
    </xf>
    <xf numFmtId="0" fontId="112" fillId="0" borderId="0" xfId="61" applyAlignment="1">
      <alignment horizontal="distributed" vertical="center"/>
    </xf>
    <xf numFmtId="0" fontId="116" fillId="0" borderId="0" xfId="61" applyFont="1" applyAlignment="1">
      <alignment horizontal="distributed" vertical="center"/>
    </xf>
    <xf numFmtId="58" fontId="114" fillId="0" borderId="0" xfId="61" applyNumberFormat="1" applyFont="1" applyAlignment="1">
      <alignment horizontal="right" vertical="center"/>
    </xf>
    <xf numFmtId="0" fontId="118" fillId="0" borderId="197" xfId="61" applyFont="1" applyBorder="1" applyAlignment="1">
      <alignment horizontal="center" vertical="center"/>
    </xf>
    <xf numFmtId="0" fontId="118" fillId="0" borderId="199" xfId="61" applyFont="1" applyBorder="1" applyAlignment="1">
      <alignment horizontal="center" vertical="center"/>
    </xf>
    <xf numFmtId="0" fontId="0" fillId="0" borderId="36" xfId="0" applyBorder="1" applyAlignment="1">
      <alignment horizontal="right" vertical="center"/>
    </xf>
    <xf numFmtId="0" fontId="0" fillId="0" borderId="38" xfId="0" applyBorder="1" applyAlignment="1">
      <alignment horizontal="right" vertical="center"/>
    </xf>
    <xf numFmtId="0" fontId="0" fillId="0" borderId="18" xfId="0" applyBorder="1" applyAlignment="1">
      <alignment horizontal="left" vertical="center"/>
    </xf>
    <xf numFmtId="0" fontId="0" fillId="0" borderId="29" xfId="0" applyBorder="1" applyAlignment="1">
      <alignment horizontal="left" vertical="center"/>
    </xf>
    <xf numFmtId="0" fontId="0" fillId="0" borderId="198" xfId="0" applyBorder="1" applyAlignment="1">
      <alignment horizontal="left" vertical="center"/>
    </xf>
    <xf numFmtId="0" fontId="0" fillId="0" borderId="209" xfId="0" applyBorder="1" applyAlignment="1">
      <alignment horizontal="left" vertical="center"/>
    </xf>
    <xf numFmtId="192" fontId="0" fillId="0" borderId="4" xfId="0" applyNumberFormat="1" applyBorder="1" applyAlignment="1">
      <alignment horizontal="center" vertical="center"/>
    </xf>
    <xf numFmtId="192" fontId="0" fillId="0" borderId="5" xfId="0" applyNumberFormat="1" applyBorder="1" applyAlignment="1">
      <alignment horizontal="center" vertical="center"/>
    </xf>
    <xf numFmtId="192" fontId="0" fillId="0" borderId="6" xfId="0" applyNumberFormat="1" applyBorder="1" applyAlignment="1">
      <alignment horizontal="center" vertical="center"/>
    </xf>
    <xf numFmtId="0" fontId="0" fillId="0" borderId="3" xfId="0" applyBorder="1" applyAlignment="1">
      <alignment horizontal="right" vertical="center"/>
    </xf>
    <xf numFmtId="0" fontId="0" fillId="0" borderId="17" xfId="0" applyBorder="1" applyAlignment="1">
      <alignment horizontal="right" vertical="center"/>
    </xf>
    <xf numFmtId="0" fontId="0" fillId="0" borderId="189" xfId="0" applyBorder="1" applyAlignment="1">
      <alignment horizontal="right" vertical="center"/>
    </xf>
    <xf numFmtId="0" fontId="0" fillId="0" borderId="197" xfId="0" applyBorder="1" applyAlignment="1">
      <alignment horizontal="right" vertical="center"/>
    </xf>
    <xf numFmtId="0" fontId="0" fillId="0" borderId="213" xfId="0" applyBorder="1" applyAlignment="1">
      <alignment horizontal="center" vertical="center" wrapText="1"/>
    </xf>
    <xf numFmtId="0" fontId="0" fillId="0" borderId="162" xfId="0" applyBorder="1" applyAlignment="1">
      <alignment horizontal="center" vertical="center"/>
    </xf>
    <xf numFmtId="0" fontId="0" fillId="0" borderId="99" xfId="0" applyBorder="1" applyAlignment="1">
      <alignment horizontal="right" vertical="center"/>
    </xf>
    <xf numFmtId="0" fontId="0" fillId="0" borderId="147" xfId="0" applyBorder="1" applyAlignment="1">
      <alignment horizontal="right" vertical="center"/>
    </xf>
    <xf numFmtId="0" fontId="0" fillId="0" borderId="93" xfId="0" applyBorder="1" applyAlignment="1">
      <alignment horizontal="left" vertical="center"/>
    </xf>
    <xf numFmtId="0" fontId="0" fillId="0" borderId="149" xfId="0" applyBorder="1" applyAlignment="1">
      <alignment horizontal="left" vertical="center"/>
    </xf>
    <xf numFmtId="0" fontId="0" fillId="32" borderId="189" xfId="0" applyFill="1" applyBorder="1">
      <alignment vertical="center"/>
    </xf>
    <xf numFmtId="0" fontId="0" fillId="32" borderId="236" xfId="0" applyFill="1" applyBorder="1" applyAlignment="1">
      <alignment horizontal="center" vertical="center"/>
    </xf>
    <xf numFmtId="0" fontId="0" fillId="32" borderId="189" xfId="0" applyFill="1" applyBorder="1" applyAlignment="1">
      <alignment horizontal="center" vertical="center"/>
    </xf>
    <xf numFmtId="0" fontId="0" fillId="32" borderId="207" xfId="0" applyFill="1" applyBorder="1">
      <alignment vertical="center"/>
    </xf>
    <xf numFmtId="0" fontId="0" fillId="32" borderId="22" xfId="0" applyFill="1" applyBorder="1" applyAlignment="1">
      <alignment horizontal="center" vertical="center"/>
    </xf>
    <xf numFmtId="0" fontId="0" fillId="32" borderId="239" xfId="0" applyFill="1" applyBorder="1" applyAlignment="1">
      <alignment horizontal="center" vertical="center"/>
    </xf>
    <xf numFmtId="0" fontId="0" fillId="32" borderId="208" xfId="0" applyFill="1" applyBorder="1">
      <alignment vertical="center"/>
    </xf>
    <xf numFmtId="0" fontId="0" fillId="32" borderId="205" xfId="0" applyFill="1" applyBorder="1">
      <alignment vertical="center"/>
    </xf>
    <xf numFmtId="0" fontId="0" fillId="38" borderId="189" xfId="0" applyFill="1" applyBorder="1">
      <alignment vertical="center"/>
    </xf>
    <xf numFmtId="0" fontId="0" fillId="38" borderId="236" xfId="0" applyFill="1" applyBorder="1" applyAlignment="1">
      <alignment horizontal="center" vertical="center"/>
    </xf>
    <xf numFmtId="0" fontId="0" fillId="38" borderId="189" xfId="0" applyFill="1" applyBorder="1" applyAlignment="1">
      <alignment horizontal="center" vertical="center"/>
    </xf>
    <xf numFmtId="0" fontId="0" fillId="38" borderId="207" xfId="0" applyFill="1" applyBorder="1">
      <alignment vertical="center"/>
    </xf>
    <xf numFmtId="0" fontId="0" fillId="38" borderId="208" xfId="0" applyFill="1" applyBorder="1">
      <alignment vertical="center"/>
    </xf>
    <xf numFmtId="0" fontId="0" fillId="38" borderId="205" xfId="0" applyFill="1" applyBorder="1">
      <alignment vertical="center"/>
    </xf>
    <xf numFmtId="0" fontId="0" fillId="38" borderId="22" xfId="0" applyFill="1" applyBorder="1" applyAlignment="1">
      <alignment horizontal="center" vertical="center"/>
    </xf>
    <xf numFmtId="0" fontId="0" fillId="38" borderId="239" xfId="0" applyFill="1" applyBorder="1" applyAlignment="1">
      <alignment horizontal="center" vertical="center"/>
    </xf>
    <xf numFmtId="0" fontId="0" fillId="32" borderId="237" xfId="0" applyFill="1" applyBorder="1">
      <alignment vertical="center"/>
    </xf>
    <xf numFmtId="0" fontId="0" fillId="32" borderId="237" xfId="0" applyFill="1" applyBorder="1" applyAlignment="1">
      <alignment horizontal="center" vertical="center"/>
    </xf>
    <xf numFmtId="0" fontId="0" fillId="32" borderId="241" xfId="0" applyFill="1" applyBorder="1">
      <alignment vertical="center"/>
    </xf>
    <xf numFmtId="0" fontId="0" fillId="32" borderId="36" xfId="0" applyFill="1" applyBorder="1" applyAlignment="1">
      <alignment horizontal="center" vertical="center"/>
    </xf>
    <xf numFmtId="0" fontId="0" fillId="32" borderId="236" xfId="0" applyFill="1" applyBorder="1">
      <alignment vertical="center"/>
    </xf>
    <xf numFmtId="0" fontId="0" fillId="32" borderId="238" xfId="0" applyFill="1" applyBorder="1">
      <alignment vertical="center"/>
    </xf>
    <xf numFmtId="0" fontId="0" fillId="32" borderId="239" xfId="0" applyFill="1" applyBorder="1">
      <alignment vertical="center"/>
    </xf>
    <xf numFmtId="0" fontId="0" fillId="32" borderId="242" xfId="0" applyFill="1" applyBorder="1">
      <alignment vertical="center"/>
    </xf>
    <xf numFmtId="0" fontId="0" fillId="38" borderId="237" xfId="0" applyFill="1" applyBorder="1">
      <alignment vertical="center"/>
    </xf>
    <xf numFmtId="0" fontId="0" fillId="38" borderId="237" xfId="0" applyFill="1" applyBorder="1" applyAlignment="1">
      <alignment horizontal="center" vertical="center"/>
    </xf>
    <xf numFmtId="0" fontId="0" fillId="38" borderId="241" xfId="0" applyFill="1" applyBorder="1">
      <alignment vertical="center"/>
    </xf>
    <xf numFmtId="0" fontId="0" fillId="39" borderId="236" xfId="0" applyFill="1" applyBorder="1">
      <alignment vertical="center"/>
    </xf>
    <xf numFmtId="0" fontId="0" fillId="39" borderId="250" xfId="0" applyFill="1" applyBorder="1" applyAlignment="1">
      <alignment horizontal="center" vertical="center"/>
    </xf>
    <xf numFmtId="0" fontId="0" fillId="39" borderId="250" xfId="0" applyFill="1" applyBorder="1">
      <alignment vertical="center"/>
    </xf>
    <xf numFmtId="0" fontId="0" fillId="39" borderId="251" xfId="0" applyFill="1" applyBorder="1">
      <alignment vertical="center"/>
    </xf>
    <xf numFmtId="0" fontId="0" fillId="39" borderId="36" xfId="0" applyFill="1" applyBorder="1">
      <alignment vertical="center"/>
    </xf>
    <xf numFmtId="0" fontId="0" fillId="39" borderId="248" xfId="0" applyFill="1" applyBorder="1" applyAlignment="1">
      <alignment horizontal="center" vertical="center"/>
    </xf>
    <xf numFmtId="0" fontId="0" fillId="39" borderId="248" xfId="0" applyFill="1" applyBorder="1">
      <alignment vertical="center"/>
    </xf>
    <xf numFmtId="0" fontId="0" fillId="39" borderId="249" xfId="0" applyFill="1" applyBorder="1">
      <alignment vertical="center"/>
    </xf>
  </cellXfs>
  <cellStyles count="62">
    <cellStyle name="20% - アクセント 1 2" xfId="17" xr:uid="{00000000-0005-0000-0000-000000000000}"/>
    <cellStyle name="20% - アクセント 2 2" xfId="9" xr:uid="{00000000-0005-0000-0000-000001000000}"/>
    <cellStyle name="20% - アクセント 3 2" xfId="18" xr:uid="{00000000-0005-0000-0000-000002000000}"/>
    <cellStyle name="20% - アクセント 4 2" xfId="20" xr:uid="{00000000-0005-0000-0000-000003000000}"/>
    <cellStyle name="20% - アクセント 5 2" xfId="22" xr:uid="{00000000-0005-0000-0000-000004000000}"/>
    <cellStyle name="20% - アクセント 6 2" xfId="14" xr:uid="{00000000-0005-0000-0000-000005000000}"/>
    <cellStyle name="40% - アクセント 1 2" xfId="24" xr:uid="{00000000-0005-0000-0000-000006000000}"/>
    <cellStyle name="40% - アクセント 2 2" xfId="12" xr:uid="{00000000-0005-0000-0000-000007000000}"/>
    <cellStyle name="40% - アクセント 3 2" xfId="25" xr:uid="{00000000-0005-0000-0000-000008000000}"/>
    <cellStyle name="40% - アクセント 4 2" xfId="26" xr:uid="{00000000-0005-0000-0000-000009000000}"/>
    <cellStyle name="40% - アクセント 5 2" xfId="27" xr:uid="{00000000-0005-0000-0000-00000A000000}"/>
    <cellStyle name="40% - アクセント 6 2" xfId="28" xr:uid="{00000000-0005-0000-0000-00000B000000}"/>
    <cellStyle name="60% - アクセント 1 2" xfId="21" xr:uid="{00000000-0005-0000-0000-00000C000000}"/>
    <cellStyle name="60% - アクセント 2 2" xfId="13"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11" xr:uid="{00000000-0005-0000-0000-000011000000}"/>
    <cellStyle name="アクセント 1 2" xfId="32" xr:uid="{00000000-0005-0000-0000-000012000000}"/>
    <cellStyle name="アクセント 2 2" xfId="15" xr:uid="{00000000-0005-0000-0000-000013000000}"/>
    <cellStyle name="アクセント 3 2" xfId="33" xr:uid="{00000000-0005-0000-0000-000014000000}"/>
    <cellStyle name="アクセント 4 2" xfId="16" xr:uid="{00000000-0005-0000-0000-000015000000}"/>
    <cellStyle name="アクセント 5 2" xfId="34" xr:uid="{00000000-0005-0000-0000-000016000000}"/>
    <cellStyle name="アクセント 6 2" xfId="37" xr:uid="{00000000-0005-0000-0000-000017000000}"/>
    <cellStyle name="タイトル 2" xfId="39" xr:uid="{00000000-0005-0000-0000-000018000000}"/>
    <cellStyle name="チェック セル 2" xfId="41" xr:uid="{00000000-0005-0000-0000-000019000000}"/>
    <cellStyle name="どちらでもない 2" xfId="42" xr:uid="{00000000-0005-0000-0000-00001A000000}"/>
    <cellStyle name="ハイパーリンク" xfId="60" builtinId="8"/>
    <cellStyle name="メモ 2" xfId="19" xr:uid="{00000000-0005-0000-0000-00001C000000}"/>
    <cellStyle name="リンク セル 2" xfId="38" xr:uid="{00000000-0005-0000-0000-00001D000000}"/>
    <cellStyle name="悪い 2" xfId="43" xr:uid="{00000000-0005-0000-0000-00001E000000}"/>
    <cellStyle name="計算 2" xfId="45" xr:uid="{00000000-0005-0000-0000-00001F000000}"/>
    <cellStyle name="警告文 2" xfId="47" xr:uid="{00000000-0005-0000-0000-000020000000}"/>
    <cellStyle name="桁区切り" xfId="57" builtinId="6"/>
    <cellStyle name="桁区切り [0.00]" xfId="1" builtinId="3"/>
    <cellStyle name="桁区切り [0.00] 2" xfId="10" xr:uid="{00000000-0005-0000-0000-000023000000}"/>
    <cellStyle name="桁区切り [0.00] 3" xfId="52" xr:uid="{00000000-0005-0000-0000-000024000000}"/>
    <cellStyle name="桁区切り [0.00] 3 2" xfId="55" xr:uid="{00000000-0005-0000-0000-000025000000}"/>
    <cellStyle name="見出し 1 2" xfId="36" xr:uid="{00000000-0005-0000-0000-000026000000}"/>
    <cellStyle name="見出し 2 2" xfId="48" xr:uid="{00000000-0005-0000-0000-000027000000}"/>
    <cellStyle name="見出し 3 2" xfId="44" xr:uid="{00000000-0005-0000-0000-000028000000}"/>
    <cellStyle name="見出し 4 2" xfId="49" xr:uid="{00000000-0005-0000-0000-000029000000}"/>
    <cellStyle name="集計 2" xfId="23" xr:uid="{00000000-0005-0000-0000-00002A000000}"/>
    <cellStyle name="出力 2" xfId="35" xr:uid="{00000000-0005-0000-0000-00002B000000}"/>
    <cellStyle name="説明文 2" xfId="50" xr:uid="{00000000-0005-0000-0000-00002C000000}"/>
    <cellStyle name="入力 2" xfId="40" xr:uid="{00000000-0005-0000-0000-00002D000000}"/>
    <cellStyle name="標準" xfId="0" builtinId="0"/>
    <cellStyle name="標準 2" xfId="8" xr:uid="{00000000-0005-0000-0000-00002F000000}"/>
    <cellStyle name="標準 3" xfId="51" xr:uid="{00000000-0005-0000-0000-000030000000}"/>
    <cellStyle name="標準 3 2" xfId="54" xr:uid="{00000000-0005-0000-0000-000031000000}"/>
    <cellStyle name="標準 4" xfId="53" xr:uid="{00000000-0005-0000-0000-000032000000}"/>
    <cellStyle name="標準 4 2" xfId="56" xr:uid="{00000000-0005-0000-0000-000033000000}"/>
    <cellStyle name="標準 5" xfId="61" xr:uid="{00000000-0005-0000-0000-000034000000}"/>
    <cellStyle name="標準_Sheet1" xfId="5" xr:uid="{00000000-0005-0000-0000-000035000000}"/>
    <cellStyle name="標準_Sheet1_1" xfId="2" xr:uid="{00000000-0005-0000-0000-000036000000}"/>
    <cellStyle name="標準_Sheet1_2" xfId="3" xr:uid="{00000000-0005-0000-0000-000037000000}"/>
    <cellStyle name="標準_Sheet1_3" xfId="4" xr:uid="{00000000-0005-0000-0000-000038000000}"/>
    <cellStyle name="標準_Sheet1_4" xfId="6" xr:uid="{00000000-0005-0000-0000-000039000000}"/>
    <cellStyle name="標準_Sheet1_5" xfId="7" xr:uid="{00000000-0005-0000-0000-00003A000000}"/>
    <cellStyle name="標準_Sheet1_6" xfId="58" xr:uid="{00000000-0005-0000-0000-00003B000000}"/>
    <cellStyle name="標準_Sheet1_7" xfId="59" xr:uid="{00000000-0005-0000-0000-00003C000000}"/>
    <cellStyle name="良い 2" xfId="46" xr:uid="{00000000-0005-0000-0000-00003D000000}"/>
  </cellStyles>
  <dxfs count="0"/>
  <tableStyles count="0" defaultTableStyle="TableStyleMedium9" defaultPivotStyle="PivotStyleLight16"/>
  <colors>
    <mruColors>
      <color rgb="FFFFFFCC"/>
      <color rgb="FF111111"/>
      <color rgb="FFFFCC99"/>
      <color rgb="FFCCFFCC"/>
      <color rgb="FFCCEC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尾幌酪農ふれあい館【減免申請書】!$M$28" lockText="1" noThreeD="1"/>
</file>

<file path=xl/ctrlProps/ctrlProp2.xml><?xml version="1.0" encoding="utf-8"?>
<formControlPr xmlns="http://schemas.microsoft.com/office/spreadsheetml/2009/9/main" objectType="CheckBox" fmlaLink="尾幌酪農ふれあい館【減免申請書】!$M$29" lockText="1" noThreeD="1"/>
</file>

<file path=xl/ctrlProps/ctrlProp3.xml><?xml version="1.0" encoding="utf-8"?>
<formControlPr xmlns="http://schemas.microsoft.com/office/spreadsheetml/2009/9/main" objectType="CheckBox" fmlaLink="尾幌酪農ふれあい館【減免申請書】!$M$30" lockText="1" noThreeD="1"/>
</file>

<file path=xl/ctrlProps/ctrlProp4.xml><?xml version="1.0" encoding="utf-8"?>
<formControlPr xmlns="http://schemas.microsoft.com/office/spreadsheetml/2009/9/main" objectType="CheckBox" fmlaLink="尾幌酪農ふれあい館【減免申請書】!$P$28" lockText="1" noThreeD="1"/>
</file>

<file path=xl/ctrlProps/ctrlProp5.xml><?xml version="1.0" encoding="utf-8"?>
<formControlPr xmlns="http://schemas.microsoft.com/office/spreadsheetml/2009/9/main" objectType="CheckBox" fmlaLink="尾幌酪農ふれあい館【減免申請書】!$P$29" lockText="1" noThreeD="1"/>
</file>

<file path=xl/ctrlProps/ctrlProp6.xml><?xml version="1.0" encoding="utf-8"?>
<formControlPr xmlns="http://schemas.microsoft.com/office/spreadsheetml/2009/9/main" objectType="CheckBox" fmlaLink="尾幌酪農ふれあい館【減免申請書】!$P$30" lockText="1" noThreeD="1"/>
</file>

<file path=xl/ctrlProps/ctrlProp7.xml><?xml version="1.0" encoding="utf-8"?>
<formControlPr xmlns="http://schemas.microsoft.com/office/spreadsheetml/2009/9/main" objectType="CheckBox" fmlaLink="尾幌酪農ふれあい館【減免申請書】!$S$28" lockText="1" noThreeD="1"/>
</file>

<file path=xl/ctrlProps/ctrlProp8.xml><?xml version="1.0" encoding="utf-8"?>
<formControlPr xmlns="http://schemas.microsoft.com/office/spreadsheetml/2009/9/main" objectType="CheckBox" fmlaLink="尾幌酪農ふれあい館【減免申請書】!$S$29" lockText="1" noThreeD="1"/>
</file>

<file path=xl/ctrlProps/ctrlProp9.xml><?xml version="1.0" encoding="utf-8"?>
<formControlPr xmlns="http://schemas.microsoft.com/office/spreadsheetml/2009/9/main" objectType="CheckBox" fmlaLink="尾幌酪農ふれあい館【減免申請書】!$S$30"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780223</xdr:colOff>
      <xdr:row>3</xdr:row>
      <xdr:rowOff>76200</xdr:rowOff>
    </xdr:from>
    <xdr:to>
      <xdr:col>1</xdr:col>
      <xdr:colOff>2323272</xdr:colOff>
      <xdr:row>4</xdr:row>
      <xdr:rowOff>112644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80223" y="765313"/>
          <a:ext cx="2344806" cy="28160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赤のシート</a:t>
          </a:r>
          <a:r>
            <a:rPr kumimoji="1" lang="en-US" altLang="ja-JP" sz="1100" b="1"/>
            <a:t>…</a:t>
          </a:r>
          <a:r>
            <a:rPr kumimoji="1" lang="ja-JP" altLang="en-US" sz="1100" b="1"/>
            <a:t>必ず入力が必要です</a:t>
          </a:r>
        </a:p>
      </xdr:txBody>
    </xdr:sp>
    <xdr:clientData/>
  </xdr:twoCellAnchor>
  <xdr:twoCellAnchor>
    <xdr:from>
      <xdr:col>0</xdr:col>
      <xdr:colOff>800099</xdr:colOff>
      <xdr:row>7</xdr:row>
      <xdr:rowOff>44824</xdr:rowOff>
    </xdr:from>
    <xdr:to>
      <xdr:col>1</xdr:col>
      <xdr:colOff>3171825</xdr:colOff>
      <xdr:row>8</xdr:row>
      <xdr:rowOff>66260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0099" y="2204928"/>
          <a:ext cx="3173483" cy="26660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黄色のシート</a:t>
          </a:r>
          <a:r>
            <a:rPr kumimoji="1" lang="en-US" altLang="ja-JP" sz="1100" b="1">
              <a:solidFill>
                <a:schemeClr val="tx1"/>
              </a:solidFill>
            </a:rPr>
            <a:t>…</a:t>
          </a:r>
          <a:r>
            <a:rPr kumimoji="1" lang="ja-JP" altLang="en-US" sz="1100" b="1">
              <a:solidFill>
                <a:schemeClr val="tx1"/>
              </a:solidFill>
            </a:rPr>
            <a:t>必要に応じて入力してください</a:t>
          </a:r>
        </a:p>
      </xdr:txBody>
    </xdr:sp>
    <xdr:clientData/>
  </xdr:twoCellAnchor>
  <xdr:twoCellAnchor>
    <xdr:from>
      <xdr:col>0</xdr:col>
      <xdr:colOff>38101</xdr:colOff>
      <xdr:row>24</xdr:row>
      <xdr:rowOff>44450</xdr:rowOff>
    </xdr:from>
    <xdr:to>
      <xdr:col>1</xdr:col>
      <xdr:colOff>2105026</xdr:colOff>
      <xdr:row>31</xdr:row>
      <xdr:rowOff>6349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1" y="6019800"/>
          <a:ext cx="2879725" cy="111759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メール本文に「利用日」「団体名」を記載の上、申請書を添付して下記メールアドレスまでお送りください。</a:t>
          </a:r>
          <a:br>
            <a:rPr kumimoji="1" lang="en-US" altLang="ja-JP" sz="1000">
              <a:solidFill>
                <a:schemeClr val="tx1"/>
              </a:solidFill>
            </a:rPr>
          </a:br>
          <a:r>
            <a:rPr kumimoji="1" lang="en-US" altLang="ja-JP" sz="1000">
              <a:solidFill>
                <a:schemeClr val="tx1"/>
              </a:solidFill>
            </a:rPr>
            <a:t>※Excel</a:t>
          </a:r>
          <a:r>
            <a:rPr kumimoji="1" lang="ja-JP" altLang="en-US" sz="1000">
              <a:solidFill>
                <a:schemeClr val="tx1"/>
              </a:solidFill>
            </a:rPr>
            <a:t>のままでお送りください。</a:t>
          </a:r>
          <a:endParaRPr kumimoji="1" lang="en-US" altLang="ja-JP" sz="1000">
            <a:solidFill>
              <a:schemeClr val="tx1"/>
            </a:solidFill>
          </a:endParaRPr>
        </a:p>
        <a:p>
          <a:pPr algn="l"/>
          <a:r>
            <a:rPr kumimoji="1" lang="en-US" altLang="ja-JP" sz="1600">
              <a:solidFill>
                <a:srgbClr val="FF0000"/>
              </a:solidFill>
            </a:rPr>
            <a:t>napal.akkeshi@gmail.com</a:t>
          </a:r>
        </a:p>
        <a:p>
          <a:pPr algn="l"/>
          <a:endParaRPr kumimoji="1" lang="ja-JP" altLang="en-US" sz="700">
            <a:solidFill>
              <a:srgbClr val="FF0000"/>
            </a:solidFill>
          </a:endParaRPr>
        </a:p>
      </xdr:txBody>
    </xdr:sp>
    <xdr:clientData/>
  </xdr:twoCellAnchor>
  <xdr:twoCellAnchor>
    <xdr:from>
      <xdr:col>0</xdr:col>
      <xdr:colOff>19050</xdr:colOff>
      <xdr:row>22</xdr:row>
      <xdr:rowOff>139148</xdr:rowOff>
    </xdr:from>
    <xdr:to>
      <xdr:col>1</xdr:col>
      <xdr:colOff>2686050</xdr:colOff>
      <xdr:row>24</xdr:row>
      <xdr:rowOff>72473</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050" y="5731565"/>
          <a:ext cx="3468757"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提出方法①「</a:t>
          </a:r>
          <a:r>
            <a:rPr kumimoji="1" lang="en-US" altLang="ja-JP" sz="1100" b="1">
              <a:solidFill>
                <a:schemeClr val="tx1"/>
              </a:solidFill>
            </a:rPr>
            <a:t>E-mail</a:t>
          </a:r>
          <a:r>
            <a:rPr kumimoji="1" lang="ja-JP" altLang="en-US" sz="1100" b="1">
              <a:solidFill>
                <a:schemeClr val="tx1"/>
              </a:solidFill>
            </a:rPr>
            <a:t>」</a:t>
          </a:r>
        </a:p>
      </xdr:txBody>
    </xdr:sp>
    <xdr:clientData/>
  </xdr:twoCellAnchor>
  <xdr:twoCellAnchor>
    <xdr:from>
      <xdr:col>1</xdr:col>
      <xdr:colOff>2228850</xdr:colOff>
      <xdr:row>22</xdr:row>
      <xdr:rowOff>139976</xdr:rowOff>
    </xdr:from>
    <xdr:to>
      <xdr:col>3</xdr:col>
      <xdr:colOff>68579</xdr:colOff>
      <xdr:row>24</xdr:row>
      <xdr:rowOff>73301</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030607" y="5732393"/>
          <a:ext cx="2550876" cy="264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提出方法②「</a:t>
          </a:r>
          <a:r>
            <a:rPr kumimoji="1" lang="en-US" altLang="ja-JP" sz="1100" b="1">
              <a:solidFill>
                <a:schemeClr val="tx1"/>
              </a:solidFill>
            </a:rPr>
            <a:t>FAX</a:t>
          </a:r>
          <a:r>
            <a:rPr kumimoji="1" lang="ja-JP" altLang="en-US" sz="1100" b="1">
              <a:solidFill>
                <a:schemeClr val="tx1"/>
              </a:solidFill>
            </a:rPr>
            <a:t>または郵送」</a:t>
          </a:r>
        </a:p>
      </xdr:txBody>
    </xdr:sp>
    <xdr:clientData/>
  </xdr:twoCellAnchor>
  <xdr:twoCellAnchor>
    <xdr:from>
      <xdr:col>1</xdr:col>
      <xdr:colOff>2146300</xdr:colOff>
      <xdr:row>24</xdr:row>
      <xdr:rowOff>44174</xdr:rowOff>
    </xdr:from>
    <xdr:to>
      <xdr:col>3</xdr:col>
      <xdr:colOff>565150</xdr:colOff>
      <xdr:row>31</xdr:row>
      <xdr:rowOff>25400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959100" y="6019524"/>
          <a:ext cx="3206750" cy="1136926"/>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「１</a:t>
          </a:r>
          <a:r>
            <a:rPr kumimoji="1" lang="en-US" altLang="ja-JP" sz="1000" b="1">
              <a:solidFill>
                <a:schemeClr val="tx1"/>
              </a:solidFill>
            </a:rPr>
            <a:t>)</a:t>
          </a:r>
          <a:r>
            <a:rPr kumimoji="1" lang="ja-JP" altLang="en-US" sz="1000" b="1">
              <a:solidFill>
                <a:schemeClr val="tx1"/>
              </a:solidFill>
            </a:rPr>
            <a:t>利用申込書」</a:t>
          </a:r>
          <a:r>
            <a:rPr kumimoji="1" lang="ja-JP" altLang="en-US" sz="1000" b="0">
              <a:solidFill>
                <a:schemeClr val="tx1"/>
              </a:solidFill>
            </a:rPr>
            <a:t>～</a:t>
          </a:r>
          <a:r>
            <a:rPr kumimoji="1" lang="ja-JP" altLang="en-US" sz="1000" b="1">
              <a:solidFill>
                <a:schemeClr val="tx1"/>
              </a:solidFill>
            </a:rPr>
            <a:t>「</a:t>
          </a:r>
          <a:r>
            <a:rPr kumimoji="1" lang="en-US" altLang="ja-JP" sz="1000" b="1">
              <a:solidFill>
                <a:schemeClr val="tx1"/>
              </a:solidFill>
            </a:rPr>
            <a:t>12</a:t>
          </a:r>
          <a:r>
            <a:rPr kumimoji="1" lang="ja-JP" altLang="en-US" sz="1000" b="1">
              <a:solidFill>
                <a:schemeClr val="tx1"/>
              </a:solidFill>
            </a:rPr>
            <a:t>）利用料計算書」</a:t>
          </a:r>
          <a:r>
            <a:rPr kumimoji="1" lang="ja-JP" altLang="en-US" sz="1000">
              <a:solidFill>
                <a:schemeClr val="tx1"/>
              </a:solidFill>
            </a:rPr>
            <a:t>をお送りください</a:t>
          </a:r>
          <a:endParaRPr kumimoji="1" lang="en-US" altLang="ja-JP" sz="1000">
            <a:solidFill>
              <a:schemeClr val="tx1"/>
            </a:solidFill>
          </a:endParaRPr>
        </a:p>
        <a:p>
          <a:pPr algn="l"/>
          <a:r>
            <a:rPr kumimoji="1" lang="en-US" altLang="ja-JP" sz="1600" b="1">
              <a:solidFill>
                <a:srgbClr val="FF0000"/>
              </a:solidFill>
            </a:rPr>
            <a:t>FAX</a:t>
          </a:r>
          <a:r>
            <a:rPr kumimoji="1" lang="ja-JP" altLang="en-US" sz="1600" b="1">
              <a:solidFill>
                <a:srgbClr val="FF0000"/>
              </a:solidFill>
            </a:rPr>
            <a:t>：</a:t>
          </a:r>
          <a:r>
            <a:rPr kumimoji="1" lang="en-US" altLang="ja-JP" sz="1600" b="1">
              <a:solidFill>
                <a:srgbClr val="FF0000"/>
              </a:solidFill>
            </a:rPr>
            <a:t>0153-52-1152</a:t>
          </a:r>
        </a:p>
        <a:p>
          <a:pPr algn="l"/>
          <a:r>
            <a:rPr kumimoji="1" lang="ja-JP" altLang="en-US" sz="1200" b="1">
              <a:solidFill>
                <a:srgbClr val="FF0000"/>
              </a:solidFill>
            </a:rPr>
            <a:t>郵送先：〒</a:t>
          </a:r>
          <a:r>
            <a:rPr kumimoji="1" lang="en-US" altLang="ja-JP" sz="1200" b="1">
              <a:solidFill>
                <a:srgbClr val="FF0000"/>
              </a:solidFill>
            </a:rPr>
            <a:t>088-1113</a:t>
          </a:r>
          <a:r>
            <a:rPr kumimoji="1" lang="ja-JP" altLang="en-US" sz="1200" b="1">
              <a:solidFill>
                <a:srgbClr val="FF0000"/>
              </a:solidFill>
            </a:rPr>
            <a:t>厚岸郡厚岸町愛冠６番地</a:t>
          </a:r>
          <a:endParaRPr kumimoji="1" lang="en-US" altLang="ja-JP" sz="1200" b="1">
            <a:solidFill>
              <a:srgbClr val="FF0000"/>
            </a:solidFill>
          </a:endParaRPr>
        </a:p>
        <a:p>
          <a:pPr algn="l"/>
          <a:endParaRPr kumimoji="1" lang="ja-JP" altLang="en-US" sz="18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145489</xdr:colOff>
      <xdr:row>9</xdr:row>
      <xdr:rowOff>165660</xdr:rowOff>
    </xdr:from>
    <xdr:to>
      <xdr:col>2</xdr:col>
      <xdr:colOff>399863</xdr:colOff>
      <xdr:row>11</xdr:row>
      <xdr:rowOff>32310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1085289" y="1778560"/>
          <a:ext cx="254374" cy="222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4823</xdr:colOff>
      <xdr:row>46</xdr:row>
      <xdr:rowOff>0</xdr:rowOff>
    </xdr:from>
    <xdr:to>
      <xdr:col>1</xdr:col>
      <xdr:colOff>0</xdr:colOff>
      <xdr:row>47</xdr:row>
      <xdr:rowOff>110924</xdr:rowOff>
    </xdr:to>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4823" y="7851494"/>
          <a:ext cx="506392" cy="226671"/>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95783</xdr:colOff>
      <xdr:row>30</xdr:row>
      <xdr:rowOff>246264</xdr:rowOff>
    </xdr:from>
    <xdr:to>
      <xdr:col>13</xdr:col>
      <xdr:colOff>327371</xdr:colOff>
      <xdr:row>30</xdr:row>
      <xdr:rowOff>1006929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926569" y="7417228"/>
          <a:ext cx="1592302" cy="7606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←使用料免除申請は役場で記入するため、記載不要。</a:t>
          </a:r>
        </a:p>
      </xdr:txBody>
    </xdr:sp>
    <xdr:clientData/>
  </xdr:twoCellAnchor>
  <xdr:twoCellAnchor>
    <xdr:from>
      <xdr:col>11</xdr:col>
      <xdr:colOff>217713</xdr:colOff>
      <xdr:row>7</xdr:row>
      <xdr:rowOff>54428</xdr:rowOff>
    </xdr:from>
    <xdr:to>
      <xdr:col>18</xdr:col>
      <xdr:colOff>680356</xdr:colOff>
      <xdr:row>15</xdr:row>
      <xdr:rowOff>312963</xdr:rowOff>
    </xdr:to>
    <xdr:sp macro="" textlink="">
      <xdr:nvSpPr>
        <xdr:cNvPr id="3" name="テキスト ボックス 2">
          <a:extLst>
            <a:ext uri="{FF2B5EF4-FFF2-40B4-BE49-F238E27FC236}">
              <a16:creationId xmlns:a16="http://schemas.microsoft.com/office/drawing/2014/main" id="{AC18825D-9463-9241-F544-15BC1BEF4B38}"/>
            </a:ext>
          </a:extLst>
        </xdr:cNvPr>
        <xdr:cNvSpPr txBox="1"/>
      </xdr:nvSpPr>
      <xdr:spPr>
        <a:xfrm>
          <a:off x="7048499" y="149678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13</xdr:row>
      <xdr:rowOff>0</xdr:rowOff>
    </xdr:from>
    <xdr:to>
      <xdr:col>18</xdr:col>
      <xdr:colOff>446768</xdr:colOff>
      <xdr:row>19</xdr:row>
      <xdr:rowOff>108857</xdr:rowOff>
    </xdr:to>
    <xdr:sp macro="" textlink="">
      <xdr:nvSpPr>
        <xdr:cNvPr id="2" name="テキスト ボックス 1">
          <a:extLst>
            <a:ext uri="{FF2B5EF4-FFF2-40B4-BE49-F238E27FC236}">
              <a16:creationId xmlns:a16="http://schemas.microsoft.com/office/drawing/2014/main" id="{2336FEB3-020D-4710-A190-7024B12C8B74}"/>
            </a:ext>
          </a:extLst>
        </xdr:cNvPr>
        <xdr:cNvSpPr txBox="1"/>
      </xdr:nvSpPr>
      <xdr:spPr>
        <a:xfrm>
          <a:off x="7239000" y="29686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47625</xdr:colOff>
      <xdr:row>42</xdr:row>
      <xdr:rowOff>104775</xdr:rowOff>
    </xdr:from>
    <xdr:to>
      <xdr:col>14</xdr:col>
      <xdr:colOff>133350</xdr:colOff>
      <xdr:row>44</xdr:row>
      <xdr:rowOff>76200</xdr:rowOff>
    </xdr:to>
    <xdr:sp macro="" textlink="">
      <xdr:nvSpPr>
        <xdr:cNvPr id="2" name="AutoShape 1">
          <a:extLst>
            <a:ext uri="{FF2B5EF4-FFF2-40B4-BE49-F238E27FC236}">
              <a16:creationId xmlns:a16="http://schemas.microsoft.com/office/drawing/2014/main" id="{00000000-0008-0000-1000-000002000000}"/>
            </a:ext>
          </a:extLst>
        </xdr:cNvPr>
        <xdr:cNvSpPr>
          <a:spLocks/>
        </xdr:cNvSpPr>
      </xdr:nvSpPr>
      <xdr:spPr bwMode="auto">
        <a:xfrm>
          <a:off x="2847975" y="8829675"/>
          <a:ext cx="85725" cy="428625"/>
        </a:xfrm>
        <a:prstGeom prst="leftBracket">
          <a:avLst>
            <a:gd name="adj" fmla="val 41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133350</xdr:colOff>
      <xdr:row>42</xdr:row>
      <xdr:rowOff>114300</xdr:rowOff>
    </xdr:from>
    <xdr:to>
      <xdr:col>32</xdr:col>
      <xdr:colOff>9525</xdr:colOff>
      <xdr:row>44</xdr:row>
      <xdr:rowOff>95250</xdr:rowOff>
    </xdr:to>
    <xdr:sp macro="" textlink="">
      <xdr:nvSpPr>
        <xdr:cNvPr id="3" name="AutoShape 2">
          <a:extLst>
            <a:ext uri="{FF2B5EF4-FFF2-40B4-BE49-F238E27FC236}">
              <a16:creationId xmlns:a16="http://schemas.microsoft.com/office/drawing/2014/main" id="{00000000-0008-0000-1000-000003000000}"/>
            </a:ext>
          </a:extLst>
        </xdr:cNvPr>
        <xdr:cNvSpPr>
          <a:spLocks/>
        </xdr:cNvSpPr>
      </xdr:nvSpPr>
      <xdr:spPr bwMode="auto">
        <a:xfrm>
          <a:off x="6305550" y="8839200"/>
          <a:ext cx="85725" cy="438150"/>
        </a:xfrm>
        <a:prstGeom prst="rightBracket">
          <a:avLst>
            <a:gd name="adj" fmla="val 425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18</xdr:row>
      <xdr:rowOff>0</xdr:rowOff>
    </xdr:from>
    <xdr:to>
      <xdr:col>62</xdr:col>
      <xdr:colOff>65768</xdr:colOff>
      <xdr:row>23</xdr:row>
      <xdr:rowOff>346982</xdr:rowOff>
    </xdr:to>
    <xdr:sp macro="" textlink="">
      <xdr:nvSpPr>
        <xdr:cNvPr id="4" name="テキスト ボックス 3">
          <a:extLst>
            <a:ext uri="{FF2B5EF4-FFF2-40B4-BE49-F238E27FC236}">
              <a16:creationId xmlns:a16="http://schemas.microsoft.com/office/drawing/2014/main" id="{11E26411-FC58-4B36-9733-C9BD929DBE27}"/>
            </a:ext>
          </a:extLst>
        </xdr:cNvPr>
        <xdr:cNvSpPr txBox="1"/>
      </xdr:nvSpPr>
      <xdr:spPr>
        <a:xfrm>
          <a:off x="7223125" y="366712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101600</xdr:colOff>
      <xdr:row>4</xdr:row>
      <xdr:rowOff>114300</xdr:rowOff>
    </xdr:from>
    <xdr:to>
      <xdr:col>6</xdr:col>
      <xdr:colOff>393700</xdr:colOff>
      <xdr:row>4</xdr:row>
      <xdr:rowOff>114300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2959100" y="8509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BBD1512B-B7A7-461C-9F2F-F1C989EE1FEC}"/>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8</xdr:row>
      <xdr:rowOff>0</xdr:rowOff>
    </xdr:from>
    <xdr:to>
      <xdr:col>19</xdr:col>
      <xdr:colOff>446768</xdr:colOff>
      <xdr:row>15</xdr:row>
      <xdr:rowOff>283482</xdr:rowOff>
    </xdr:to>
    <xdr:sp macro="" textlink="">
      <xdr:nvSpPr>
        <xdr:cNvPr id="2" name="テキスト ボックス 1">
          <a:extLst>
            <a:ext uri="{FF2B5EF4-FFF2-40B4-BE49-F238E27FC236}">
              <a16:creationId xmlns:a16="http://schemas.microsoft.com/office/drawing/2014/main" id="{8C1122B6-8D91-4DC0-AE1E-E6B0F48E68CB}"/>
            </a:ext>
          </a:extLst>
        </xdr:cNvPr>
        <xdr:cNvSpPr txBox="1"/>
      </xdr:nvSpPr>
      <xdr:spPr>
        <a:xfrm>
          <a:off x="7540625" y="1603375"/>
          <a:ext cx="5225143" cy="22043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こちらのシートには記載不要です。</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左記施設をご利用の場合は、</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8)</a:t>
          </a:r>
          <a:r>
            <a:rPr kumimoji="1" lang="ja-JP" altLang="en-US" sz="2400">
              <a:latin typeface="HG丸ｺﾞｼｯｸM-PRO" panose="020F0600000000000000" pitchFamily="50" charset="-128"/>
              <a:ea typeface="HG丸ｺﾞｼｯｸM-PRO" panose="020F0600000000000000" pitchFamily="50" charset="-128"/>
            </a:rPr>
            <a:t>周辺施設減免入力シート」に</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必要事項のご記入をお願いします。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xdr:row>
      <xdr:rowOff>0</xdr:rowOff>
    </xdr:from>
    <xdr:to>
      <xdr:col>3</xdr:col>
      <xdr:colOff>9525</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18308" y="4523154"/>
          <a:ext cx="605448" cy="72292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10</xdr:row>
      <xdr:rowOff>0</xdr:rowOff>
    </xdr:from>
    <xdr:to>
      <xdr:col>3</xdr:col>
      <xdr:colOff>85725</xdr:colOff>
      <xdr:row>10</xdr:row>
      <xdr:rowOff>428625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828800" y="4219575"/>
          <a:ext cx="4191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t>区分</a:t>
          </a:r>
        </a:p>
      </xdr:txBody>
    </xdr:sp>
    <xdr:clientData/>
  </xdr:twoCellAnchor>
  <xdr:oneCellAnchor>
    <xdr:from>
      <xdr:col>1</xdr:col>
      <xdr:colOff>771525</xdr:colOff>
      <xdr:row>10</xdr:row>
      <xdr:rowOff>485775</xdr:rowOff>
    </xdr:from>
    <xdr:ext cx="685800" cy="25717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57325" y="4705350"/>
          <a:ext cx="6858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性別</a:t>
          </a:r>
          <a:endParaRPr kumimoji="1" lang="en-US" altLang="ja-JP" sz="1000"/>
        </a:p>
      </xdr:txBody>
    </xdr:sp>
    <xdr:clientData/>
  </xdr:oneCellAnchor>
  <xdr:oneCellAnchor>
    <xdr:from>
      <xdr:col>10</xdr:col>
      <xdr:colOff>371475</xdr:colOff>
      <xdr:row>9</xdr:row>
      <xdr:rowOff>65314</xdr:rowOff>
    </xdr:from>
    <xdr:ext cx="323850" cy="257175"/>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413046" y="4297135"/>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泊</a:t>
          </a:r>
        </a:p>
      </xdr:txBody>
    </xdr:sp>
    <xdr:clientData/>
  </xdr:oneCellAnchor>
  <xdr:oneCellAnchor>
    <xdr:from>
      <xdr:col>11</xdr:col>
      <xdr:colOff>371475</xdr:colOff>
      <xdr:row>9</xdr:row>
      <xdr:rowOff>83003</xdr:rowOff>
    </xdr:from>
    <xdr:ext cx="323850" cy="257175"/>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038975" y="4314824"/>
          <a:ext cx="32385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130</xdr:col>
      <xdr:colOff>270436</xdr:colOff>
      <xdr:row>0</xdr:row>
      <xdr:rowOff>0</xdr:rowOff>
    </xdr:from>
    <xdr:to>
      <xdr:col>134</xdr:col>
      <xdr:colOff>125506</xdr:colOff>
      <xdr:row>0</xdr:row>
      <xdr:rowOff>14195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05671" y="5728448"/>
          <a:ext cx="2365188"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こちらは「計画書」の例になります。</a:t>
          </a:r>
          <a:br>
            <a:rPr kumimoji="1" lang="en-US" altLang="ja-JP" sz="1100"/>
          </a:br>
          <a:r>
            <a:rPr kumimoji="1" lang="ja-JP" altLang="en-US" sz="1100"/>
            <a:t>定時刻も一緒にご確認ください。</a:t>
          </a:r>
        </a:p>
      </xdr:txBody>
    </xdr:sp>
    <xdr:clientData/>
  </xdr:twoCellAnchor>
  <xdr:twoCellAnchor>
    <xdr:from>
      <xdr:col>128</xdr:col>
      <xdr:colOff>112059</xdr:colOff>
      <xdr:row>0</xdr:row>
      <xdr:rowOff>52294</xdr:rowOff>
    </xdr:from>
    <xdr:to>
      <xdr:col>130</xdr:col>
      <xdr:colOff>560294</xdr:colOff>
      <xdr:row>4</xdr:row>
      <xdr:rowOff>104588</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0033000" y="52294"/>
          <a:ext cx="1262529" cy="5602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128</xdr:col>
      <xdr:colOff>59265</xdr:colOff>
      <xdr:row>4</xdr:row>
      <xdr:rowOff>102862</xdr:rowOff>
    </xdr:from>
    <xdr:to>
      <xdr:col>141</xdr:col>
      <xdr:colOff>573845</xdr:colOff>
      <xdr:row>29</xdr:row>
      <xdr:rowOff>0</xdr:rowOff>
    </xdr:to>
    <xdr:grpSp>
      <xdr:nvGrpSpPr>
        <xdr:cNvPr id="6" name="グループ化 5">
          <a:extLst>
            <a:ext uri="{FF2B5EF4-FFF2-40B4-BE49-F238E27FC236}">
              <a16:creationId xmlns:a16="http://schemas.microsoft.com/office/drawing/2014/main" id="{D3E28CBD-51BD-E6E0-C7BB-FD55682441DB}"/>
            </a:ext>
          </a:extLst>
        </xdr:cNvPr>
        <xdr:cNvGrpSpPr/>
      </xdr:nvGrpSpPr>
      <xdr:grpSpPr>
        <a:xfrm>
          <a:off x="9894709" y="610862"/>
          <a:ext cx="8233358" cy="3156805"/>
          <a:chOff x="9745132" y="636262"/>
          <a:chExt cx="8117646" cy="3834138"/>
        </a:xfrm>
      </xdr:grpSpPr>
      <xdr:pic>
        <xdr:nvPicPr>
          <xdr:cNvPr id="4" name="図 3">
            <a:extLst>
              <a:ext uri="{FF2B5EF4-FFF2-40B4-BE49-F238E27FC236}">
                <a16:creationId xmlns:a16="http://schemas.microsoft.com/office/drawing/2014/main" id="{DF9311E9-4307-0D05-685E-B128A76B30AE}"/>
              </a:ext>
            </a:extLst>
          </xdr:cNvPr>
          <xdr:cNvPicPr>
            <a:picLocks noChangeAspect="1"/>
          </xdr:cNvPicPr>
        </xdr:nvPicPr>
        <xdr:blipFill>
          <a:blip xmlns:r="http://schemas.openxmlformats.org/officeDocument/2006/relationships" r:embed="rId1"/>
          <a:stretch>
            <a:fillRect/>
          </a:stretch>
        </xdr:blipFill>
        <xdr:spPr>
          <a:xfrm>
            <a:off x="9745132" y="636262"/>
            <a:ext cx="8117646" cy="3834138"/>
          </a:xfrm>
          <a:prstGeom prst="rect">
            <a:avLst/>
          </a:prstGeom>
        </xdr:spPr>
      </xdr:pic>
      <xdr:sp macro="" textlink="">
        <xdr:nvSpPr>
          <xdr:cNvPr id="5" name="正方形/長方形 4">
            <a:extLst>
              <a:ext uri="{FF2B5EF4-FFF2-40B4-BE49-F238E27FC236}">
                <a16:creationId xmlns:a16="http://schemas.microsoft.com/office/drawing/2014/main" id="{AA113453-4F26-49BE-14D0-92FF5A49E613}"/>
              </a:ext>
            </a:extLst>
          </xdr:cNvPr>
          <xdr:cNvSpPr/>
        </xdr:nvSpPr>
        <xdr:spPr>
          <a:xfrm>
            <a:off x="14613466" y="3530602"/>
            <a:ext cx="3141133" cy="855131"/>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赤字について</a:t>
            </a:r>
            <a:endParaRPr kumimoji="1" lang="en-US" altLang="ja-JP" sz="1000">
              <a:solidFill>
                <a:srgbClr val="FF0000"/>
              </a:solidFill>
            </a:endParaRPr>
          </a:p>
          <a:p>
            <a:pPr algn="l"/>
            <a:r>
              <a:rPr kumimoji="1" lang="ja-JP" altLang="en-US" sz="1000">
                <a:solidFill>
                  <a:schemeClr val="tx1"/>
                </a:solidFill>
              </a:rPr>
              <a:t>食事、部屋点検は</a:t>
            </a:r>
            <a:r>
              <a:rPr kumimoji="1" lang="ja-JP" altLang="en-US" sz="1000">
                <a:solidFill>
                  <a:srgbClr val="FF0000"/>
                </a:solidFill>
              </a:rPr>
              <a:t>定時刻</a:t>
            </a:r>
            <a:r>
              <a:rPr kumimoji="1" lang="ja-JP" altLang="en-US" sz="1000">
                <a:solidFill>
                  <a:schemeClr val="tx1"/>
                </a:solidFill>
              </a:rPr>
              <a:t>での提供にご協力ください。</a:t>
            </a:r>
            <a:endParaRPr kumimoji="1" lang="en-US" altLang="ja-JP" sz="1000">
              <a:solidFill>
                <a:schemeClr val="tx1"/>
              </a:solidFill>
            </a:endParaRPr>
          </a:p>
          <a:p>
            <a:pPr algn="l"/>
            <a:r>
              <a:rPr kumimoji="1" lang="ja-JP" altLang="en-US" sz="1000">
                <a:solidFill>
                  <a:schemeClr val="tx1"/>
                </a:solidFill>
              </a:rPr>
              <a:t>朝食</a:t>
            </a:r>
            <a:r>
              <a:rPr kumimoji="1" lang="en-US" altLang="ja-JP" sz="1000">
                <a:solidFill>
                  <a:schemeClr val="tx1"/>
                </a:solidFill>
              </a:rPr>
              <a:t>7</a:t>
            </a:r>
            <a:r>
              <a:rPr kumimoji="1" lang="ja-JP" altLang="en-US" sz="1000">
                <a:solidFill>
                  <a:schemeClr val="tx1"/>
                </a:solidFill>
              </a:rPr>
              <a:t>：</a:t>
            </a:r>
            <a:r>
              <a:rPr kumimoji="1" lang="en-US" altLang="ja-JP" sz="1000">
                <a:solidFill>
                  <a:schemeClr val="tx1"/>
                </a:solidFill>
              </a:rPr>
              <a:t>30</a:t>
            </a:r>
            <a:r>
              <a:rPr kumimoji="1" lang="ja-JP" altLang="en-US" sz="1000">
                <a:solidFill>
                  <a:schemeClr val="tx1"/>
                </a:solidFill>
              </a:rPr>
              <a:t>、昼食</a:t>
            </a:r>
            <a:r>
              <a:rPr kumimoji="1" lang="en-US" altLang="ja-JP" sz="1000">
                <a:solidFill>
                  <a:schemeClr val="tx1"/>
                </a:solidFill>
              </a:rPr>
              <a:t>12</a:t>
            </a:r>
            <a:r>
              <a:rPr kumimoji="1" lang="ja-JP" altLang="en-US" sz="1000">
                <a:solidFill>
                  <a:schemeClr val="tx1"/>
                </a:solidFill>
              </a:rPr>
              <a:t>：</a:t>
            </a:r>
            <a:r>
              <a:rPr kumimoji="1" lang="en-US" altLang="ja-JP" sz="1000">
                <a:solidFill>
                  <a:schemeClr val="tx1"/>
                </a:solidFill>
              </a:rPr>
              <a:t>00</a:t>
            </a:r>
            <a:r>
              <a:rPr kumimoji="1" lang="ja-JP" altLang="en-US" sz="1000">
                <a:solidFill>
                  <a:schemeClr val="tx1"/>
                </a:solidFill>
              </a:rPr>
              <a:t>、夕食</a:t>
            </a:r>
            <a:r>
              <a:rPr kumimoji="1" lang="en-US" altLang="ja-JP" sz="1000">
                <a:solidFill>
                  <a:schemeClr val="tx1"/>
                </a:solidFill>
              </a:rPr>
              <a:t>17</a:t>
            </a:r>
            <a:r>
              <a:rPr kumimoji="1" lang="ja-JP" altLang="en-US" sz="1000">
                <a:solidFill>
                  <a:schemeClr val="tx1"/>
                </a:solidFill>
              </a:rPr>
              <a:t>：</a:t>
            </a:r>
            <a:r>
              <a:rPr kumimoji="1" lang="en-US" altLang="ja-JP" sz="1000">
                <a:solidFill>
                  <a:schemeClr val="tx1"/>
                </a:solidFill>
              </a:rPr>
              <a:t>30</a:t>
            </a:r>
          </a:p>
          <a:p>
            <a:pPr algn="l"/>
            <a:r>
              <a:rPr kumimoji="1" lang="ja-JP" altLang="en-US" sz="1000">
                <a:solidFill>
                  <a:schemeClr val="tx1"/>
                </a:solidFill>
              </a:rPr>
              <a:t>部屋点検</a:t>
            </a:r>
            <a:r>
              <a:rPr kumimoji="1" lang="en-US" altLang="ja-JP" sz="1000">
                <a:solidFill>
                  <a:schemeClr val="tx1"/>
                </a:solidFill>
              </a:rPr>
              <a:t>8</a:t>
            </a:r>
            <a:r>
              <a:rPr kumimoji="1" lang="ja-JP" altLang="en-US" sz="1000">
                <a:solidFill>
                  <a:schemeClr val="tx1"/>
                </a:solidFill>
              </a:rPr>
              <a:t>：</a:t>
            </a:r>
            <a:r>
              <a:rPr kumimoji="1" lang="en-US" altLang="ja-JP" sz="1000">
                <a:solidFill>
                  <a:schemeClr val="tx1"/>
                </a:solidFill>
              </a:rPr>
              <a:t>45</a:t>
            </a:r>
            <a:endParaRPr kumimoji="1" lang="ja-JP" altLang="en-US" sz="10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8</xdr:row>
      <xdr:rowOff>0</xdr:rowOff>
    </xdr:from>
    <xdr:to>
      <xdr:col>1</xdr:col>
      <xdr:colOff>91440</xdr:colOff>
      <xdr:row>8</xdr:row>
      <xdr:rowOff>236220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9100" y="263652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提供時刻</a:t>
          </a:r>
        </a:p>
      </xdr:txBody>
    </xdr:sp>
    <xdr:clientData/>
  </xdr:twoCellAnchor>
  <xdr:twoCellAnchor>
    <xdr:from>
      <xdr:col>0</xdr:col>
      <xdr:colOff>0</xdr:colOff>
      <xdr:row>8</xdr:row>
      <xdr:rowOff>236220</xdr:rowOff>
    </xdr:from>
    <xdr:to>
      <xdr:col>0</xdr:col>
      <xdr:colOff>784860</xdr:colOff>
      <xdr:row>8</xdr:row>
      <xdr:rowOff>472440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2872740"/>
          <a:ext cx="78486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日にち</a:t>
          </a:r>
        </a:p>
      </xdr:txBody>
    </xdr:sp>
    <xdr:clientData/>
  </xdr:twoCellAnchor>
  <xdr:twoCellAnchor>
    <xdr:from>
      <xdr:col>12</xdr:col>
      <xdr:colOff>241300</xdr:colOff>
      <xdr:row>1</xdr:row>
      <xdr:rowOff>332581</xdr:rowOff>
    </xdr:from>
    <xdr:to>
      <xdr:col>16</xdr:col>
      <xdr:colOff>480732</xdr:colOff>
      <xdr:row>5</xdr:row>
      <xdr:rowOff>219987</xdr:rowOff>
    </xdr:to>
    <xdr:sp macro="" textlink="">
      <xdr:nvSpPr>
        <xdr:cNvPr id="4" name="線吹き出し 2 (枠付き) 1">
          <a:extLst>
            <a:ext uri="{FF2B5EF4-FFF2-40B4-BE49-F238E27FC236}">
              <a16:creationId xmlns:a16="http://schemas.microsoft.com/office/drawing/2014/main" id="{00000000-0008-0000-0500-000004000000}"/>
            </a:ext>
          </a:extLst>
        </xdr:cNvPr>
        <xdr:cNvSpPr/>
      </xdr:nvSpPr>
      <xdr:spPr>
        <a:xfrm>
          <a:off x="8528050" y="497681"/>
          <a:ext cx="3427132" cy="1309806"/>
        </a:xfrm>
        <a:prstGeom prst="borderCallout2">
          <a:avLst>
            <a:gd name="adj1" fmla="val 56156"/>
            <a:gd name="adj2" fmla="val -497"/>
            <a:gd name="adj3" fmla="val 37258"/>
            <a:gd name="adj4" fmla="val -4541"/>
            <a:gd name="adj5" fmla="val 28620"/>
            <a:gd name="adj6" fmla="val -99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申し込後に人数を変更される場合は</a:t>
          </a:r>
          <a:endParaRPr kumimoji="1" lang="en-US" altLang="ja-JP" sz="1100">
            <a:solidFill>
              <a:sysClr val="windowText" lastClr="000000"/>
            </a:solidFill>
          </a:endParaRPr>
        </a:p>
        <a:p>
          <a:pPr algn="l"/>
          <a:r>
            <a:rPr kumimoji="1" lang="ja-JP" altLang="en-US" sz="1100">
              <a:solidFill>
                <a:sysClr val="windowText" lastClr="000000"/>
              </a:solidFill>
            </a:rPr>
            <a:t>この項目を「変更」に変えてメール又はＦＡＸでください。</a:t>
          </a:r>
          <a:endParaRPr kumimoji="1" lang="en-US" altLang="ja-JP" sz="1100">
            <a:solidFill>
              <a:sysClr val="windowText" lastClr="000000"/>
            </a:solidFill>
          </a:endParaRPr>
        </a:p>
        <a:p>
          <a:pPr algn="l"/>
          <a:r>
            <a:rPr kumimoji="1" lang="ja-JP" altLang="en-US" sz="1100">
              <a:solidFill>
                <a:sysClr val="windowText" lastClr="000000"/>
              </a:solidFill>
            </a:rPr>
            <a:t>利用日の前日</a:t>
          </a:r>
          <a:r>
            <a:rPr kumimoji="1" lang="en-US" altLang="ja-JP" sz="1100">
              <a:solidFill>
                <a:sysClr val="windowText" lastClr="000000"/>
              </a:solidFill>
            </a:rPr>
            <a:t>17</a:t>
          </a:r>
          <a:r>
            <a:rPr kumimoji="1" lang="ja-JP" altLang="en-US" sz="1100">
              <a:solidFill>
                <a:sysClr val="windowText" lastClr="000000"/>
              </a:solidFill>
            </a:rPr>
            <a:t>時までお受けします。</a:t>
          </a:r>
          <a:endParaRPr kumimoji="1" lang="en-US" altLang="ja-JP" sz="1100">
            <a:solidFill>
              <a:sysClr val="windowText" lastClr="000000"/>
            </a:solidFill>
          </a:endParaRPr>
        </a:p>
        <a:p>
          <a:pPr algn="l"/>
          <a:r>
            <a:rPr kumimoji="1" lang="en-US" altLang="ja-JP" sz="3200">
              <a:solidFill>
                <a:sysClr val="windowText" lastClr="000000"/>
              </a:solidFill>
            </a:rPr>
            <a:t>FAX:0153-52-1152</a:t>
          </a:r>
        </a:p>
      </xdr:txBody>
    </xdr:sp>
    <xdr:clientData/>
  </xdr:twoCellAnchor>
  <xdr:twoCellAnchor>
    <xdr:from>
      <xdr:col>12</xdr:col>
      <xdr:colOff>289559</xdr:colOff>
      <xdr:row>6</xdr:row>
      <xdr:rowOff>327659</xdr:rowOff>
    </xdr:from>
    <xdr:to>
      <xdr:col>23</xdr:col>
      <xdr:colOff>28575</xdr:colOff>
      <xdr:row>13</xdr:row>
      <xdr:rowOff>419100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452484" y="2223134"/>
          <a:ext cx="7168516" cy="355854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mj-ea"/>
              <a:ea typeface="+mj-ea"/>
            </a:rPr>
            <a:t>野外炊事を実施される方</a:t>
          </a:r>
          <a:endParaRPr kumimoji="1" lang="en-US" altLang="ja-JP" sz="20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b="1">
              <a:solidFill>
                <a:sysClr val="windowText" lastClr="000000"/>
              </a:solidFill>
              <a:latin typeface="+mj-ea"/>
              <a:ea typeface="+mj-ea"/>
            </a:rPr>
            <a:t>野外炊事を実施される場合は、食数欄を「野炊」に変更し、</a:t>
          </a:r>
          <a:r>
            <a:rPr kumimoji="1" lang="ja-JP" altLang="en-US" sz="1100" b="1">
              <a:solidFill>
                <a:srgbClr val="FF0000"/>
              </a:solidFill>
              <a:latin typeface="+mj-ea"/>
              <a:ea typeface="+mj-ea"/>
            </a:rPr>
            <a:t>「５）野外炊事注文書」</a:t>
          </a:r>
          <a:r>
            <a:rPr kumimoji="1" lang="ja-JP" altLang="en-US" sz="1100" b="1">
              <a:solidFill>
                <a:sysClr val="windowText" lastClr="000000"/>
              </a:solidFill>
              <a:latin typeface="+mj-ea"/>
              <a:ea typeface="+mj-ea"/>
            </a:rPr>
            <a:t>にてご注文ください。</a:t>
          </a:r>
          <a:endParaRPr kumimoji="1" lang="en-US" altLang="ja-JP" sz="1100" b="1">
            <a:solidFill>
              <a:sysClr val="windowText" lastClr="000000"/>
            </a:solidFill>
            <a:latin typeface="+mj-ea"/>
            <a:ea typeface="+mj-ea"/>
          </a:endParaRPr>
        </a:p>
        <a:p>
          <a:pPr algn="l"/>
          <a:r>
            <a:rPr kumimoji="1" lang="en-US" altLang="ja-JP" sz="1100" b="1">
              <a:solidFill>
                <a:sysClr val="windowText" lastClr="000000"/>
              </a:solidFill>
              <a:latin typeface="+mj-ea"/>
              <a:ea typeface="+mj-ea"/>
            </a:rPr>
            <a:t>※</a:t>
          </a:r>
          <a:r>
            <a:rPr kumimoji="1" lang="ja-JP" altLang="en-US" sz="1100" b="1">
              <a:solidFill>
                <a:sysClr val="windowText" lastClr="000000"/>
              </a:solidFill>
              <a:latin typeface="+mj-ea"/>
              <a:ea typeface="+mj-ea"/>
            </a:rPr>
            <a:t>食数が入力されたままになると、金額確認に重複して反映されてしまいます</a:t>
          </a:r>
        </a:p>
      </xdr:txBody>
    </xdr:sp>
    <xdr:clientData/>
  </xdr:twoCellAnchor>
  <xdr:twoCellAnchor>
    <xdr:from>
      <xdr:col>13</xdr:col>
      <xdr:colOff>57150</xdr:colOff>
      <xdr:row>8</xdr:row>
      <xdr:rowOff>400049</xdr:rowOff>
    </xdr:from>
    <xdr:to>
      <xdr:col>22</xdr:col>
      <xdr:colOff>159051</xdr:colOff>
      <xdr:row>13</xdr:row>
      <xdr:rowOff>200024</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8760385" y="3261284"/>
          <a:ext cx="7572490" cy="2265269"/>
          <a:chOff x="8667750" y="3190874"/>
          <a:chExt cx="6474126" cy="2276475"/>
        </a:xfrm>
      </xdr:grpSpPr>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667750" y="3190875"/>
            <a:ext cx="2956816" cy="2255715"/>
          </a:xfrm>
          <a:prstGeom prst="rect">
            <a:avLst/>
          </a:prstGeom>
          <a:ln w="19050">
            <a:solidFill>
              <a:schemeClr val="tx1"/>
            </a:solidFill>
          </a:ln>
        </xdr:spPr>
      </xdr:pic>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12058650" y="3190874"/>
            <a:ext cx="3083226" cy="2276475"/>
          </a:xfrm>
          <a:prstGeom prst="rect">
            <a:avLst/>
          </a:prstGeom>
          <a:ln w="19050">
            <a:solidFill>
              <a:schemeClr val="tx1"/>
            </a:solidFill>
          </a:ln>
        </xdr:spPr>
      </xdr:pic>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896600" y="4638674"/>
            <a:ext cx="638175" cy="3714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4382750" y="4667250"/>
            <a:ext cx="723900"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矢印: 右 9">
            <a:extLst>
              <a:ext uri="{FF2B5EF4-FFF2-40B4-BE49-F238E27FC236}">
                <a16:creationId xmlns:a16="http://schemas.microsoft.com/office/drawing/2014/main" id="{00000000-0008-0000-0500-00000A000000}"/>
              </a:ext>
            </a:extLst>
          </xdr:cNvPr>
          <xdr:cNvSpPr/>
        </xdr:nvSpPr>
        <xdr:spPr>
          <a:xfrm>
            <a:off x="11696700" y="4619625"/>
            <a:ext cx="342900" cy="4476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67467</xdr:colOff>
          <xdr:row>26</xdr:row>
          <xdr:rowOff>87313</xdr:rowOff>
        </xdr:from>
        <xdr:to>
          <xdr:col>6</xdr:col>
          <xdr:colOff>2432</xdr:colOff>
          <xdr:row>26</xdr:row>
          <xdr:rowOff>936625</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Q$34:$X$35" spid="_x0000_s9290"/>
                </a:ext>
              </a:extLst>
            </xdr:cNvPicPr>
          </xdr:nvPicPr>
          <xdr:blipFill>
            <a:blip xmlns:r="http://schemas.openxmlformats.org/officeDocument/2006/relationships" r:embed="rId3"/>
            <a:srcRect/>
            <a:stretch>
              <a:fillRect/>
            </a:stretch>
          </xdr:blipFill>
          <xdr:spPr bwMode="auto">
            <a:xfrm>
              <a:off x="67467" y="9890126"/>
              <a:ext cx="5308653" cy="849312"/>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882650</xdr:colOff>
          <xdr:row>23</xdr:row>
          <xdr:rowOff>184150</xdr:rowOff>
        </xdr:from>
        <xdr:to>
          <xdr:col>2</xdr:col>
          <xdr:colOff>1143000</xdr:colOff>
          <xdr:row>25</xdr:row>
          <xdr:rowOff>31750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9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882650</xdr:colOff>
          <xdr:row>24</xdr:row>
          <xdr:rowOff>184150</xdr:rowOff>
        </xdr:from>
        <xdr:to>
          <xdr:col>2</xdr:col>
          <xdr:colOff>1143000</xdr:colOff>
          <xdr:row>26</xdr:row>
          <xdr:rowOff>31750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9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882650</xdr:colOff>
          <xdr:row>25</xdr:row>
          <xdr:rowOff>184150</xdr:rowOff>
        </xdr:from>
        <xdr:to>
          <xdr:col>2</xdr:col>
          <xdr:colOff>1143000</xdr:colOff>
          <xdr:row>27</xdr:row>
          <xdr:rowOff>31750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9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23</xdr:row>
          <xdr:rowOff>184150</xdr:rowOff>
        </xdr:from>
        <xdr:to>
          <xdr:col>5</xdr:col>
          <xdr:colOff>69850</xdr:colOff>
          <xdr:row>24</xdr:row>
          <xdr:rowOff>196850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9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24</xdr:row>
          <xdr:rowOff>184150</xdr:rowOff>
        </xdr:from>
        <xdr:to>
          <xdr:col>5</xdr:col>
          <xdr:colOff>69850</xdr:colOff>
          <xdr:row>25</xdr:row>
          <xdr:rowOff>196850</xdr:rowOff>
        </xdr:to>
        <xdr:sp macro="" textlink="">
          <xdr:nvSpPr>
            <xdr:cNvPr id="55358" name="Check Box 62" hidden="1">
              <a:extLst>
                <a:ext uri="{63B3BB69-23CF-44E3-9099-C40C66FF867C}">
                  <a14:compatExt spid="_x0000_s55358"/>
                </a:ext>
                <a:ext uri="{FF2B5EF4-FFF2-40B4-BE49-F238E27FC236}">
                  <a16:creationId xmlns:a16="http://schemas.microsoft.com/office/drawing/2014/main" id="{00000000-0008-0000-0900-00003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25</xdr:row>
          <xdr:rowOff>184150</xdr:rowOff>
        </xdr:from>
        <xdr:to>
          <xdr:col>5</xdr:col>
          <xdr:colOff>69850</xdr:colOff>
          <xdr:row>26</xdr:row>
          <xdr:rowOff>196850</xdr:rowOff>
        </xdr:to>
        <xdr:sp macro="" textlink="">
          <xdr:nvSpPr>
            <xdr:cNvPr id="55359" name="Check Box 63" hidden="1">
              <a:extLst>
                <a:ext uri="{63B3BB69-23CF-44E3-9099-C40C66FF867C}">
                  <a14:compatExt spid="_x0000_s55359"/>
                </a:ext>
                <a:ext uri="{FF2B5EF4-FFF2-40B4-BE49-F238E27FC236}">
                  <a16:creationId xmlns:a16="http://schemas.microsoft.com/office/drawing/2014/main" id="{00000000-0008-0000-0900-00003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158750</xdr:rowOff>
        </xdr:from>
        <xdr:to>
          <xdr:col>8</xdr:col>
          <xdr:colOff>44450</xdr:colOff>
          <xdr:row>25</xdr:row>
          <xdr:rowOff>6350</xdr:rowOff>
        </xdr:to>
        <xdr:sp macro="" textlink="">
          <xdr:nvSpPr>
            <xdr:cNvPr id="55360" name="Check Box 64" hidden="1">
              <a:extLst>
                <a:ext uri="{63B3BB69-23CF-44E3-9099-C40C66FF867C}">
                  <a14:compatExt spid="_x0000_s55360"/>
                </a:ext>
                <a:ext uri="{FF2B5EF4-FFF2-40B4-BE49-F238E27FC236}">
                  <a16:creationId xmlns:a16="http://schemas.microsoft.com/office/drawing/2014/main" id="{00000000-0008-0000-0900-00004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158750</xdr:rowOff>
        </xdr:from>
        <xdr:to>
          <xdr:col>8</xdr:col>
          <xdr:colOff>44450</xdr:colOff>
          <xdr:row>26</xdr:row>
          <xdr:rowOff>6350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9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158750</xdr:rowOff>
        </xdr:from>
        <xdr:to>
          <xdr:col>8</xdr:col>
          <xdr:colOff>44450</xdr:colOff>
          <xdr:row>27</xdr:row>
          <xdr:rowOff>6350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9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238125</xdr:colOff>
      <xdr:row>6</xdr:row>
      <xdr:rowOff>0</xdr:rowOff>
    </xdr:from>
    <xdr:to>
      <xdr:col>4</xdr:col>
      <xdr:colOff>171450</xdr:colOff>
      <xdr:row>6</xdr:row>
      <xdr:rowOff>0</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0</xdr:rowOff>
    </xdr:from>
    <xdr:to>
      <xdr:col>4</xdr:col>
      <xdr:colOff>171450</xdr:colOff>
      <xdr:row>6</xdr:row>
      <xdr:rowOff>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981075" y="1114425"/>
          <a:ext cx="676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xdr:row>
      <xdr:rowOff>19050</xdr:rowOff>
    </xdr:from>
    <xdr:to>
      <xdr:col>4</xdr:col>
      <xdr:colOff>171450</xdr:colOff>
      <xdr:row>6</xdr:row>
      <xdr:rowOff>19050</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904875" y="1123950"/>
          <a:ext cx="685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101600</xdr:colOff>
      <xdr:row>0</xdr:row>
      <xdr:rowOff>114300</xdr:rowOff>
    </xdr:from>
    <xdr:ext cx="5391150" cy="142321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438900" y="114300"/>
          <a:ext cx="5391150" cy="14232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UD デジタル 教科書体 NK-R" panose="02020400000000000000" pitchFamily="18" charset="-128"/>
              <a:ea typeface="UD デジタル 教科書体 NK-R" panose="02020400000000000000" pitchFamily="18" charset="-128"/>
            </a:rPr>
            <a:t>「宿泊利用料免除申請書」作成の手引き</a:t>
          </a:r>
          <a:br>
            <a:rPr kumimoji="1" lang="en-US" altLang="ja-JP" sz="1100"/>
          </a:br>
          <a:r>
            <a:rPr kumimoji="1" lang="ja-JP" altLang="en-US" sz="1100">
              <a:latin typeface="UD デジタル 教科書体 NK-R" panose="02020400000000000000" pitchFamily="18" charset="-128"/>
              <a:ea typeface="UD デジタル 教科書体 NK-R" panose="02020400000000000000" pitchFamily="18" charset="-128"/>
            </a:rPr>
            <a:t>■宿泊利用料免除規定に該当する利用者名を</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を記入し、各団体でご提出ください。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■「宿泊利用料免除申請書」は</a:t>
          </a:r>
          <a:r>
            <a:rPr kumimoji="1" lang="ja-JP" altLang="en-US" sz="1100" b="0">
              <a:ln>
                <a:noFill/>
              </a:ln>
              <a:solidFill>
                <a:srgbClr val="FF0000"/>
              </a:solidFill>
              <a:latin typeface="UD デジタル 教科書体 NK-R" panose="02020400000000000000" pitchFamily="18" charset="-128"/>
              <a:ea typeface="UD デジタル 教科書体 NK-R" panose="02020400000000000000" pitchFamily="18" charset="-128"/>
            </a:rPr>
            <a:t>各号</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でわけて作成してください。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■学校の場合は</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号か</a:t>
          </a:r>
          <a: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号に集約されます。</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■各団体の代表者印を押印した原本を事前に送付、または当日持参にてご提出ください。</a:t>
          </a:r>
          <a:br>
            <a:rPr kumimoji="1" lang="en-US" altLang="ja-JP"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00" b="0">
              <a:ln>
                <a:noFill/>
              </a:ln>
              <a:solidFill>
                <a:sysClr val="windowText" lastClr="000000"/>
              </a:solidFill>
              <a:latin typeface="UD デジタル 教科書体 NK-R" panose="02020400000000000000" pitchFamily="18" charset="-128"/>
              <a:ea typeface="UD デジタル 教科書体 NK-R" panose="02020400000000000000" pitchFamily="18" charset="-128"/>
            </a:rPr>
            <a:t>■免除は宿泊利用料のみに適用されます。（食事代や体験活動料は免除されません）</a:t>
          </a:r>
        </a:p>
      </xdr:txBody>
    </xdr:sp>
    <xdr:clientData/>
  </xdr:oneCellAnchor>
  <xdr:twoCellAnchor editAs="oneCell">
    <xdr:from>
      <xdr:col>18</xdr:col>
      <xdr:colOff>99096</xdr:colOff>
      <xdr:row>8</xdr:row>
      <xdr:rowOff>50801</xdr:rowOff>
    </xdr:from>
    <xdr:to>
      <xdr:col>27</xdr:col>
      <xdr:colOff>157421</xdr:colOff>
      <xdr:row>31</xdr:row>
      <xdr:rowOff>165101</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1"/>
        <a:srcRect b="30622"/>
        <a:stretch/>
      </xdr:blipFill>
      <xdr:spPr>
        <a:xfrm>
          <a:off x="6436396" y="1524001"/>
          <a:ext cx="5392325" cy="5289550"/>
        </a:xfrm>
        <a:prstGeom prst="rect">
          <a:avLst/>
        </a:prstGeom>
      </xdr:spPr>
    </xdr:pic>
    <xdr:clientData/>
  </xdr:twoCellAnchor>
  <xdr:oneCellAnchor>
    <xdr:from>
      <xdr:col>18</xdr:col>
      <xdr:colOff>146050</xdr:colOff>
      <xdr:row>8</xdr:row>
      <xdr:rowOff>209550</xdr:rowOff>
    </xdr:from>
    <xdr:ext cx="1454244" cy="275717"/>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483350" y="168275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宿泊利用料免除規定</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9</xdr:col>
      <xdr:colOff>38100</xdr:colOff>
      <xdr:row>3</xdr:row>
      <xdr:rowOff>0</xdr:rowOff>
    </xdr:from>
    <xdr:to>
      <xdr:col>17</xdr:col>
      <xdr:colOff>25400</xdr:colOff>
      <xdr:row>13</xdr:row>
      <xdr:rowOff>146050</xdr:rowOff>
    </xdr:to>
    <xdr:sp macro="" textlink="">
      <xdr:nvSpPr>
        <xdr:cNvPr id="2" name="テキスト ボックス 1">
          <a:extLst>
            <a:ext uri="{FF2B5EF4-FFF2-40B4-BE49-F238E27FC236}">
              <a16:creationId xmlns:a16="http://schemas.microsoft.com/office/drawing/2014/main" id="{2882BF1F-C99F-7507-0659-4BDC14178097}"/>
            </a:ext>
          </a:extLst>
        </xdr:cNvPr>
        <xdr:cNvSpPr txBox="1"/>
      </xdr:nvSpPr>
      <xdr:spPr>
        <a:xfrm>
          <a:off x="6121400" y="501650"/>
          <a:ext cx="4864100"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　↓↓お申込みの前にご確認ください↓↓</a:t>
          </a:r>
          <a:endParaRPr kumimoji="1" lang="en-US" altLang="ja-JP" sz="2000">
            <a:solidFill>
              <a:srgbClr val="FF0000"/>
            </a:solidFill>
          </a:endParaRPr>
        </a:p>
        <a:p>
          <a:endParaRPr kumimoji="1" lang="en-US" altLang="ja-JP" sz="1100"/>
        </a:p>
        <a:p>
          <a:r>
            <a:rPr kumimoji="1" lang="ja-JP" altLang="en-US" sz="1100"/>
            <a:t>　　　</a:t>
          </a:r>
          <a:r>
            <a:rPr kumimoji="1" lang="en-US" altLang="ja-JP" sz="1100"/>
            <a:t>※</a:t>
          </a:r>
          <a:r>
            <a:rPr kumimoji="1" lang="ja-JP" altLang="en-US" sz="1100"/>
            <a:t>カヌーを申込む場合は、事前にお電話にて空き状況の確認を</a:t>
          </a:r>
          <a:endParaRPr kumimoji="1" lang="en-US" altLang="ja-JP" sz="1100"/>
        </a:p>
        <a:p>
          <a:r>
            <a:rPr kumimoji="1" lang="ja-JP" altLang="en-US" sz="1100"/>
            <a:t>　　　　</a:t>
          </a:r>
          <a:r>
            <a:rPr kumimoji="1" lang="ja-JP" altLang="en-US" sz="1100" baseline="0"/>
            <a:t> </a:t>
          </a:r>
          <a:r>
            <a:rPr kumimoji="1" lang="ja-JP" altLang="en-US" sz="1100"/>
            <a:t>お願いします。</a:t>
          </a:r>
        </a:p>
        <a:p>
          <a:r>
            <a:rPr kumimoji="1" lang="ja-JP" altLang="en-US" sz="1100"/>
            <a:t>　　　</a:t>
          </a:r>
          <a:r>
            <a:rPr kumimoji="1" lang="en-US" altLang="ja-JP" sz="1100"/>
            <a:t>※</a:t>
          </a:r>
          <a:r>
            <a:rPr kumimoji="1" lang="ja-JP" altLang="en-US" sz="1100"/>
            <a:t>お申込みの前にアクティビティシート、確認事項をお読みください。</a:t>
          </a:r>
        </a:p>
        <a:p>
          <a:r>
            <a:rPr kumimoji="1" lang="ja-JP" altLang="en-US" sz="1100"/>
            <a:t>　　　</a:t>
          </a:r>
          <a:r>
            <a:rPr kumimoji="1" lang="en-US" altLang="ja-JP" sz="1100"/>
            <a:t>※</a:t>
          </a:r>
          <a:r>
            <a:rPr kumimoji="1" lang="ja-JP" altLang="en-US" sz="1100"/>
            <a:t>カヌーを体験する場合は、参加同意書への署名が必要です。</a:t>
          </a:r>
        </a:p>
        <a:p>
          <a:r>
            <a:rPr kumimoji="1" lang="ja-JP" altLang="en-US" sz="1100"/>
            <a:t>　　　　未成年の場合は必ず保護者にご署名いただき、事前にネイパルに</a:t>
          </a:r>
          <a:endParaRPr kumimoji="1" lang="en-US" altLang="ja-JP" sz="1100"/>
        </a:p>
        <a:p>
          <a:r>
            <a:rPr kumimoji="1" lang="ja-JP" altLang="en-US" sz="1100"/>
            <a:t>　　　　ご提出ください。</a:t>
          </a:r>
          <a:endParaRPr kumimoji="1" lang="en-US" altLang="ja-JP" sz="1100"/>
        </a:p>
        <a:p>
          <a:r>
            <a:rPr kumimoji="1" lang="ja-JP" altLang="en-US" sz="1100"/>
            <a:t>　　　</a:t>
          </a:r>
          <a:r>
            <a:rPr kumimoji="1" lang="en-US" altLang="ja-JP" sz="1100"/>
            <a:t>※</a:t>
          </a:r>
          <a:r>
            <a:rPr kumimoji="1" lang="en-US" altLang="ja-JP" sz="1100">
              <a:solidFill>
                <a:srgbClr val="FF0000"/>
              </a:solidFill>
            </a:rPr>
            <a:t>1</a:t>
          </a:r>
          <a:r>
            <a:rPr kumimoji="1" lang="ja-JP" altLang="en-US" sz="1100">
              <a:solidFill>
                <a:srgbClr val="FF0000"/>
              </a:solidFill>
            </a:rPr>
            <a:t>号艇、</a:t>
          </a:r>
          <a:r>
            <a:rPr kumimoji="1" lang="en-US" altLang="ja-JP" sz="1100">
              <a:solidFill>
                <a:srgbClr val="FF0000"/>
              </a:solidFill>
            </a:rPr>
            <a:t>10</a:t>
          </a:r>
          <a:r>
            <a:rPr kumimoji="1" lang="ja-JP" altLang="en-US" sz="1100">
              <a:solidFill>
                <a:srgbClr val="FF0000"/>
              </a:solidFill>
            </a:rPr>
            <a:t>号艇はスタッフが乗船する救助艇です。</a:t>
          </a:r>
          <a:endParaRPr kumimoji="1" lang="en-US" altLang="ja-JP" sz="1100">
            <a:solidFill>
              <a:srgbClr val="FF0000"/>
            </a:solidFill>
          </a:endParaRPr>
        </a:p>
        <a:p>
          <a:r>
            <a:rPr kumimoji="1" lang="ja-JP" altLang="en-US" sz="1100">
              <a:solidFill>
                <a:srgbClr val="FF0000"/>
              </a:solidFill>
            </a:rPr>
            <a:t>　　　　人数に余裕がある場合は、なるべく避けていただきますようお願いします。</a:t>
          </a:r>
          <a:endParaRPr kumimoji="1" lang="en-US" altLang="ja-JP"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18158</xdr:colOff>
      <xdr:row>25</xdr:row>
      <xdr:rowOff>129540</xdr:rowOff>
    </xdr:to>
    <xdr:pic>
      <xdr:nvPicPr>
        <xdr:cNvPr id="4" name="図 3">
          <a:extLst>
            <a:ext uri="{FF2B5EF4-FFF2-40B4-BE49-F238E27FC236}">
              <a16:creationId xmlns:a16="http://schemas.microsoft.com/office/drawing/2014/main" id="{1BE0B681-C047-F18B-0A03-2739F4C60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28508" cy="9273540"/>
        </a:xfrm>
        <a:prstGeom prst="rect">
          <a:avLst/>
        </a:prstGeom>
      </xdr:spPr>
    </xdr:pic>
    <xdr:clientData/>
  </xdr:twoCellAnchor>
  <xdr:twoCellAnchor>
    <xdr:from>
      <xdr:col>1</xdr:col>
      <xdr:colOff>457200</xdr:colOff>
      <xdr:row>1</xdr:row>
      <xdr:rowOff>213360</xdr:rowOff>
    </xdr:from>
    <xdr:to>
      <xdr:col>8</xdr:col>
      <xdr:colOff>695960</xdr:colOff>
      <xdr:row>17</xdr:row>
      <xdr:rowOff>0</xdr:rowOff>
    </xdr:to>
    <xdr:sp macro="" textlink="">
      <xdr:nvSpPr>
        <xdr:cNvPr id="5" name="テキスト ボックス 4">
          <a:extLst>
            <a:ext uri="{FF2B5EF4-FFF2-40B4-BE49-F238E27FC236}">
              <a16:creationId xmlns:a16="http://schemas.microsoft.com/office/drawing/2014/main" id="{78C8822D-916E-42D8-80D6-42DF25620F40}"/>
            </a:ext>
          </a:extLst>
        </xdr:cNvPr>
        <xdr:cNvSpPr txBox="1"/>
      </xdr:nvSpPr>
      <xdr:spPr>
        <a:xfrm>
          <a:off x="7071360" y="213360"/>
          <a:ext cx="4864100" cy="74980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◆学校関係者の皆様へ◆</a:t>
          </a:r>
          <a:endParaRPr kumimoji="1" lang="en-US" altLang="ja-JP" sz="2000">
            <a:solidFill>
              <a:srgbClr val="FF0000"/>
            </a:solidFill>
          </a:endParaRPr>
        </a:p>
        <a:p>
          <a:endParaRPr kumimoji="1" lang="en-US" altLang="ja-JP" sz="1100"/>
        </a:p>
        <a:p>
          <a:r>
            <a:rPr kumimoji="1" lang="ja-JP" altLang="en-US" sz="1100"/>
            <a:t>内容をご確認の上、課税免除の対象となる施設は必ず左記</a:t>
          </a:r>
          <a:r>
            <a:rPr kumimoji="1" lang="ja-JP" altLang="en-US" sz="1100" b="1"/>
            <a:t>「修学旅行等であることの証明書」</a:t>
          </a:r>
          <a:r>
            <a:rPr kumimoji="1" lang="ja-JP" altLang="en-US" sz="1100"/>
            <a:t>を学校長が作成し、</a:t>
          </a:r>
          <a:r>
            <a:rPr kumimoji="1" lang="ja-JP" altLang="en-US" sz="1100" b="1" u="sng">
              <a:solidFill>
                <a:srgbClr val="FF0000"/>
              </a:solidFill>
            </a:rPr>
            <a:t>当日受付時にご提出ください</a:t>
          </a:r>
          <a:r>
            <a:rPr kumimoji="1" lang="ja-JP" altLang="en-US" sz="1100"/>
            <a:t>。</a:t>
          </a:r>
        </a:p>
      </xdr:txBody>
    </xdr:sp>
    <xdr:clientData/>
  </xdr:twoCellAnchor>
  <xdr:twoCellAnchor editAs="oneCell">
    <xdr:from>
      <xdr:col>2</xdr:col>
      <xdr:colOff>124764</xdr:colOff>
      <xdr:row>1</xdr:row>
      <xdr:rowOff>1295400</xdr:rowOff>
    </xdr:from>
    <xdr:to>
      <xdr:col>8</xdr:col>
      <xdr:colOff>541823</xdr:colOff>
      <xdr:row>16</xdr:row>
      <xdr:rowOff>68580</xdr:rowOff>
    </xdr:to>
    <xdr:pic>
      <xdr:nvPicPr>
        <xdr:cNvPr id="7" name="図 6">
          <a:extLst>
            <a:ext uri="{FF2B5EF4-FFF2-40B4-BE49-F238E27FC236}">
              <a16:creationId xmlns:a16="http://schemas.microsoft.com/office/drawing/2014/main" id="{8D5565B5-B537-88C8-9BBE-CEB5409F9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8044" y="1295400"/>
          <a:ext cx="4463279" cy="6316980"/>
        </a:xfrm>
        <a:prstGeom prst="rect">
          <a:avLst/>
        </a:prstGeom>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390072</xdr:colOff>
      <xdr:row>18</xdr:row>
      <xdr:rowOff>489857</xdr:rowOff>
    </xdr:from>
    <xdr:to>
      <xdr:col>5</xdr:col>
      <xdr:colOff>844076</xdr:colOff>
      <xdr:row>25</xdr:row>
      <xdr:rowOff>410932</xdr:rowOff>
    </xdr:to>
    <xdr:pic>
      <xdr:nvPicPr>
        <xdr:cNvPr id="8" name="図 7">
          <a:extLst>
            <a:ext uri="{FF2B5EF4-FFF2-40B4-BE49-F238E27FC236}">
              <a16:creationId xmlns:a16="http://schemas.microsoft.com/office/drawing/2014/main" id="{938F4D83-845A-EB5C-D528-B636E43057C4}"/>
            </a:ext>
          </a:extLst>
        </xdr:cNvPr>
        <xdr:cNvPicPr>
          <a:picLocks noChangeAspect="1"/>
        </xdr:cNvPicPr>
      </xdr:nvPicPr>
      <xdr:blipFill>
        <a:blip xmlns:r="http://schemas.openxmlformats.org/officeDocument/2006/relationships" r:embed="rId1"/>
        <a:stretch>
          <a:fillRect/>
        </a:stretch>
      </xdr:blipFill>
      <xdr:spPr>
        <a:xfrm>
          <a:off x="390072" y="9606643"/>
          <a:ext cx="8346147" cy="373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0.bin"/><Relationship Id="rId1" Type="http://schemas.openxmlformats.org/officeDocument/2006/relationships/hyperlink" Target="http://edu.town.akkeshi.hokkaido.jp/kaiji/usergui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6.vml"/><Relationship Id="rId9" Type="http://schemas.openxmlformats.org/officeDocument/2006/relationships/ctrlProp" Target="../ctrlProps/ctrlProp5.xml"/><Relationship Id="rId1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V68"/>
  <sheetViews>
    <sheetView showZeros="0" tabSelected="1" view="pageBreakPreview" zoomScaleNormal="100" zoomScaleSheetLayoutView="100" workbookViewId="0">
      <selection activeCell="A2" sqref="A2:D2"/>
    </sheetView>
  </sheetViews>
  <sheetFormatPr defaultRowHeight="13"/>
  <cols>
    <col min="1" max="1" width="11.6328125" bestFit="1" customWidth="1"/>
    <col min="2" max="2" width="59.90625" customWidth="1"/>
    <col min="4" max="4" width="8.453125" customWidth="1"/>
    <col min="5" max="5" width="9.453125" bestFit="1" customWidth="1"/>
  </cols>
  <sheetData>
    <row r="1" spans="1:22">
      <c r="A1" s="79"/>
      <c r="B1" s="78">
        <f>入力シート!C2</f>
        <v>0</v>
      </c>
      <c r="C1" s="567" t="s">
        <v>698</v>
      </c>
      <c r="D1" s="568"/>
    </row>
    <row r="2" spans="1:22" ht="28.5" customHeight="1">
      <c r="A2" s="566" t="s">
        <v>353</v>
      </c>
      <c r="B2" s="566"/>
      <c r="C2" s="566"/>
      <c r="D2" s="566"/>
      <c r="E2" s="40"/>
      <c r="F2" s="40"/>
      <c r="G2" s="40"/>
      <c r="H2" s="40"/>
      <c r="I2" s="40"/>
      <c r="J2" s="40"/>
      <c r="K2" s="40"/>
      <c r="L2" s="40"/>
      <c r="M2" s="40"/>
      <c r="N2" s="40"/>
      <c r="O2" s="40"/>
      <c r="P2" s="40"/>
      <c r="Q2" s="40"/>
      <c r="R2" s="40"/>
      <c r="S2" s="40"/>
      <c r="T2" s="40"/>
      <c r="U2" s="40"/>
      <c r="V2" s="40"/>
    </row>
    <row r="3" spans="1:22">
      <c r="A3" s="55"/>
      <c r="B3" s="55"/>
      <c r="C3" s="55"/>
      <c r="D3" s="55"/>
      <c r="E3" s="41"/>
    </row>
    <row r="4" spans="1:22" ht="19.5" customHeight="1">
      <c r="A4" s="55"/>
      <c r="B4" s="55"/>
      <c r="C4" s="56"/>
      <c r="D4" s="55"/>
    </row>
    <row r="5" spans="1:22" ht="19.5" customHeight="1">
      <c r="A5" s="55"/>
      <c r="B5" s="55"/>
      <c r="C5" s="55"/>
      <c r="D5" s="55"/>
    </row>
    <row r="6" spans="1:22" s="58" customFormat="1" ht="19.5" customHeight="1">
      <c r="A6" s="565" t="s">
        <v>317</v>
      </c>
      <c r="B6" s="565"/>
    </row>
    <row r="7" spans="1:22" s="58" customFormat="1" ht="19.5" customHeight="1">
      <c r="A7" s="59" t="s">
        <v>352</v>
      </c>
      <c r="B7" s="59"/>
    </row>
    <row r="8" spans="1:22" ht="19.5" customHeight="1">
      <c r="A8" s="55"/>
      <c r="B8" s="55"/>
      <c r="C8" s="55"/>
      <c r="D8" s="55"/>
    </row>
    <row r="9" spans="1:22" ht="19.5" customHeight="1">
      <c r="A9" s="55"/>
      <c r="B9" s="55"/>
      <c r="C9" s="55"/>
      <c r="D9" s="55"/>
    </row>
    <row r="10" spans="1:22" ht="19.5" customHeight="1">
      <c r="A10" s="565" t="s">
        <v>414</v>
      </c>
      <c r="B10" s="565"/>
      <c r="C10" s="565"/>
      <c r="D10" s="565"/>
      <c r="H10" s="17"/>
    </row>
    <row r="11" spans="1:22" ht="19.5" customHeight="1">
      <c r="A11" s="565" t="s">
        <v>404</v>
      </c>
      <c r="B11" s="565"/>
      <c r="C11" s="565"/>
      <c r="D11" s="565"/>
    </row>
    <row r="12" spans="1:22" ht="19.5" customHeight="1">
      <c r="A12" s="565" t="s">
        <v>405</v>
      </c>
      <c r="B12" s="565"/>
      <c r="C12" s="565"/>
      <c r="D12" s="565"/>
    </row>
    <row r="13" spans="1:22" ht="19.5" customHeight="1">
      <c r="A13" s="565" t="s">
        <v>406</v>
      </c>
      <c r="B13" s="565"/>
      <c r="C13" s="565"/>
      <c r="D13" s="565"/>
    </row>
    <row r="14" spans="1:22" ht="19.5" customHeight="1">
      <c r="A14" s="565" t="s">
        <v>407</v>
      </c>
      <c r="B14" s="565"/>
      <c r="C14" s="565"/>
      <c r="D14" s="565"/>
    </row>
    <row r="15" spans="1:22" ht="19.5" customHeight="1">
      <c r="A15" s="565" t="s">
        <v>408</v>
      </c>
      <c r="B15" s="565"/>
      <c r="C15" s="565"/>
      <c r="D15" s="565"/>
    </row>
    <row r="16" spans="1:22" ht="19.5" customHeight="1">
      <c r="A16" s="59" t="s">
        <v>674</v>
      </c>
      <c r="B16" s="59"/>
      <c r="C16" s="59"/>
      <c r="D16" s="59"/>
    </row>
    <row r="17" spans="1:4" ht="19.5" customHeight="1">
      <c r="A17" s="59" t="s">
        <v>692</v>
      </c>
      <c r="B17" s="59"/>
      <c r="C17" s="59"/>
      <c r="D17" s="59"/>
    </row>
    <row r="18" spans="1:4" ht="19.5" customHeight="1">
      <c r="A18" s="351" t="s">
        <v>413</v>
      </c>
      <c r="B18" s="59"/>
      <c r="C18" s="59"/>
      <c r="D18" s="59"/>
    </row>
    <row r="19" spans="1:4" ht="19.5" customHeight="1">
      <c r="A19" s="350" t="s">
        <v>412</v>
      </c>
      <c r="B19" s="55"/>
      <c r="C19" s="55"/>
      <c r="D19" s="55"/>
    </row>
    <row r="20" spans="1:4" ht="19.5" customHeight="1">
      <c r="A20" s="55"/>
      <c r="B20" s="55"/>
      <c r="C20" s="55"/>
      <c r="D20" s="55"/>
    </row>
    <row r="21" spans="1:4" ht="19.5" customHeight="1">
      <c r="A21" s="61" t="s">
        <v>318</v>
      </c>
      <c r="C21" s="55"/>
      <c r="D21" s="55"/>
    </row>
    <row r="22" spans="1:4" ht="19.5" customHeight="1">
      <c r="A22" s="61" t="s">
        <v>319</v>
      </c>
      <c r="C22" s="55"/>
      <c r="D22" s="55"/>
    </row>
    <row r="23" spans="1:4">
      <c r="A23" s="55"/>
      <c r="C23" s="55"/>
      <c r="D23" s="55"/>
    </row>
    <row r="24" spans="1:4">
      <c r="A24" s="57"/>
      <c r="B24" s="55"/>
      <c r="C24" s="55"/>
      <c r="D24" s="55"/>
    </row>
    <row r="25" spans="1:4">
      <c r="C25" s="55"/>
      <c r="D25" s="55"/>
    </row>
    <row r="26" spans="1:4">
      <c r="C26" s="55"/>
      <c r="D26" s="55"/>
    </row>
    <row r="33" spans="1:2" hidden="1">
      <c r="A33" s="42">
        <v>42095</v>
      </c>
      <c r="B33" t="s">
        <v>202</v>
      </c>
    </row>
    <row r="34" spans="1:2" hidden="1">
      <c r="A34" s="42">
        <v>42108</v>
      </c>
      <c r="B34" t="s">
        <v>201</v>
      </c>
    </row>
    <row r="35" spans="1:2" hidden="1">
      <c r="A35" s="43"/>
      <c r="B35" t="s">
        <v>203</v>
      </c>
    </row>
    <row r="36" spans="1:2" hidden="1">
      <c r="A36" s="42">
        <v>42112</v>
      </c>
      <c r="B36" t="s">
        <v>206</v>
      </c>
    </row>
    <row r="37" spans="1:2" hidden="1">
      <c r="A37" s="42">
        <v>42117</v>
      </c>
      <c r="B37" t="s">
        <v>204</v>
      </c>
    </row>
    <row r="38" spans="1:2" hidden="1">
      <c r="A38" s="42">
        <v>42357</v>
      </c>
      <c r="B38" t="s">
        <v>205</v>
      </c>
    </row>
    <row r="39" spans="1:2" hidden="1">
      <c r="A39" s="42">
        <v>42458</v>
      </c>
      <c r="B39" t="s">
        <v>208</v>
      </c>
    </row>
    <row r="40" spans="1:2" hidden="1">
      <c r="A40" s="42">
        <v>42841</v>
      </c>
      <c r="B40" t="s">
        <v>209</v>
      </c>
    </row>
    <row r="41" spans="1:2" hidden="1">
      <c r="A41" s="42">
        <v>42524</v>
      </c>
      <c r="B41" t="s">
        <v>210</v>
      </c>
    </row>
    <row r="42" spans="1:2" hidden="1">
      <c r="A42" s="42">
        <v>42531</v>
      </c>
      <c r="B42" t="s">
        <v>211</v>
      </c>
    </row>
    <row r="43" spans="1:2" hidden="1">
      <c r="A43" s="42">
        <v>42722</v>
      </c>
      <c r="B43" t="s">
        <v>201</v>
      </c>
    </row>
    <row r="44" spans="1:2" hidden="1">
      <c r="A44" s="42">
        <v>42461</v>
      </c>
      <c r="B44" t="s">
        <v>215</v>
      </c>
    </row>
    <row r="45" spans="1:2" hidden="1">
      <c r="A45" s="42">
        <v>42516</v>
      </c>
      <c r="B45" t="s">
        <v>216</v>
      </c>
    </row>
    <row r="46" spans="1:2" hidden="1">
      <c r="A46" s="42">
        <v>43157</v>
      </c>
      <c r="B46" t="s">
        <v>217</v>
      </c>
    </row>
    <row r="47" spans="1:2" hidden="1">
      <c r="B47" t="s">
        <v>222</v>
      </c>
    </row>
    <row r="48" spans="1:2" hidden="1">
      <c r="A48" s="42">
        <v>43585</v>
      </c>
      <c r="B48" t="s">
        <v>223</v>
      </c>
    </row>
    <row r="49" spans="1:2" hidden="1">
      <c r="A49" s="42">
        <v>43619</v>
      </c>
      <c r="B49" t="s">
        <v>224</v>
      </c>
    </row>
    <row r="50" spans="1:2" hidden="1">
      <c r="A50" s="42">
        <v>43674</v>
      </c>
      <c r="B50" t="s">
        <v>226</v>
      </c>
    </row>
    <row r="51" spans="1:2" hidden="1">
      <c r="A51" s="42">
        <v>43922</v>
      </c>
      <c r="B51" t="s">
        <v>242</v>
      </c>
    </row>
    <row r="52" spans="1:2" hidden="1">
      <c r="A52" s="42">
        <v>44206</v>
      </c>
      <c r="B52" t="s">
        <v>308</v>
      </c>
    </row>
    <row r="53" spans="1:2" hidden="1">
      <c r="B53" t="s">
        <v>309</v>
      </c>
    </row>
    <row r="54" spans="1:2" hidden="1">
      <c r="A54" s="42">
        <v>44221</v>
      </c>
      <c r="B54" t="s">
        <v>310</v>
      </c>
    </row>
    <row r="55" spans="1:2" hidden="1">
      <c r="B55" t="s">
        <v>313</v>
      </c>
    </row>
    <row r="56" spans="1:2" hidden="1">
      <c r="A56" s="41">
        <v>44661</v>
      </c>
      <c r="B56" t="s">
        <v>315</v>
      </c>
    </row>
    <row r="57" spans="1:2" hidden="1">
      <c r="A57" s="41">
        <v>45092</v>
      </c>
      <c r="B57" t="s">
        <v>419</v>
      </c>
    </row>
    <row r="59" spans="1:2">
      <c r="A59">
        <v>20240528</v>
      </c>
      <c r="B59" t="s">
        <v>593</v>
      </c>
    </row>
    <row r="60" spans="1:2">
      <c r="A60">
        <v>20240604</v>
      </c>
      <c r="B60" t="s">
        <v>594</v>
      </c>
    </row>
    <row r="61" spans="1:2">
      <c r="A61">
        <v>20241001</v>
      </c>
      <c r="B61" t="s">
        <v>606</v>
      </c>
    </row>
    <row r="62" spans="1:2">
      <c r="A62">
        <v>20241110</v>
      </c>
      <c r="B62" t="s">
        <v>607</v>
      </c>
    </row>
    <row r="63" spans="1:2">
      <c r="A63">
        <v>20250328</v>
      </c>
      <c r="B63" t="s">
        <v>633</v>
      </c>
    </row>
    <row r="64" spans="1:2">
      <c r="A64">
        <v>20250402</v>
      </c>
      <c r="B64" t="s">
        <v>648</v>
      </c>
    </row>
    <row r="65" spans="1:2">
      <c r="A65">
        <v>20250524</v>
      </c>
      <c r="B65" t="s">
        <v>681</v>
      </c>
    </row>
    <row r="66" spans="1:2">
      <c r="A66">
        <v>20250610</v>
      </c>
      <c r="B66" t="s">
        <v>682</v>
      </c>
    </row>
    <row r="67" spans="1:2">
      <c r="A67">
        <v>20250806</v>
      </c>
      <c r="B67" t="s">
        <v>687</v>
      </c>
    </row>
    <row r="68" spans="1:2">
      <c r="A68">
        <v>20260415</v>
      </c>
      <c r="B68" t="s">
        <v>697</v>
      </c>
    </row>
  </sheetData>
  <mergeCells count="9">
    <mergeCell ref="A14:D14"/>
    <mergeCell ref="A15:D15"/>
    <mergeCell ref="A2:D2"/>
    <mergeCell ref="C1:D1"/>
    <mergeCell ref="A13:D13"/>
    <mergeCell ref="A6:B6"/>
    <mergeCell ref="A10:D10"/>
    <mergeCell ref="A11:D11"/>
    <mergeCell ref="A12:D12"/>
  </mergeCells>
  <phoneticPr fontId="1"/>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R56"/>
  <sheetViews>
    <sheetView showZeros="0" view="pageBreakPreview" zoomScale="85" zoomScaleNormal="100" zoomScaleSheetLayoutView="85" workbookViewId="0">
      <selection activeCell="B1" sqref="B1"/>
    </sheetView>
  </sheetViews>
  <sheetFormatPr defaultColWidth="9" defaultRowHeight="16.5"/>
  <cols>
    <col min="1" max="1" width="1.90625" style="8" customWidth="1"/>
    <col min="2" max="2" width="23.08984375" style="8" customWidth="1"/>
    <col min="3" max="3" width="15.08984375" style="9" customWidth="1"/>
    <col min="4" max="4" width="13.6328125" style="8" customWidth="1"/>
    <col min="5" max="5" width="4.08984375" style="8" customWidth="1"/>
    <col min="6" max="6" width="6.90625" style="8" customWidth="1"/>
    <col min="7" max="7" width="4.453125" style="8" customWidth="1"/>
    <col min="8" max="8" width="6.90625" style="8" customWidth="1"/>
    <col min="9" max="9" width="8.453125" style="8" customWidth="1"/>
    <col min="10" max="10" width="6.90625" style="8" customWidth="1"/>
    <col min="11" max="12" width="6.453125" style="9" customWidth="1"/>
    <col min="13" max="13" width="24" style="8" customWidth="1"/>
    <col min="14" max="16384" width="9" style="8"/>
  </cols>
  <sheetData>
    <row r="1" spans="2:18" ht="21">
      <c r="B1" s="76" t="s">
        <v>350</v>
      </c>
      <c r="C1" s="10"/>
      <c r="D1" s="10"/>
      <c r="E1" s="10"/>
      <c r="F1" s="10"/>
      <c r="G1" s="10"/>
      <c r="H1" s="10"/>
      <c r="I1" s="10"/>
      <c r="J1" s="1038" t="s">
        <v>99</v>
      </c>
      <c r="K1" s="1038"/>
      <c r="L1" s="1043">
        <f>入力シート!C2</f>
        <v>0</v>
      </c>
      <c r="M1" s="1043"/>
    </row>
    <row r="2" spans="2:18" ht="3.75" customHeight="1" thickBot="1"/>
    <row r="3" spans="2:18" s="9" customFormat="1" ht="16.399999999999999" customHeight="1" thickBot="1">
      <c r="B3" s="185" t="s">
        <v>110</v>
      </c>
      <c r="C3" s="1039" t="s">
        <v>109</v>
      </c>
      <c r="D3" s="1039"/>
      <c r="E3" s="1040"/>
      <c r="F3" s="1040"/>
      <c r="G3" s="379"/>
      <c r="H3" s="379"/>
      <c r="I3" s="379"/>
      <c r="J3" s="1041" t="s">
        <v>102</v>
      </c>
      <c r="K3" s="1042"/>
      <c r="L3" s="379"/>
      <c r="M3" s="186" t="s">
        <v>55</v>
      </c>
      <c r="O3" s="393"/>
      <c r="R3" s="393" t="s">
        <v>495</v>
      </c>
    </row>
    <row r="4" spans="2:18" ht="16.399999999999999" customHeight="1">
      <c r="B4" s="405" t="s">
        <v>470</v>
      </c>
      <c r="C4" s="406" t="s">
        <v>466</v>
      </c>
      <c r="D4" s="1055"/>
      <c r="E4" s="1062"/>
      <c r="F4" s="464"/>
      <c r="G4" s="407" t="s">
        <v>238</v>
      </c>
      <c r="H4" s="466"/>
      <c r="I4" s="407" t="s">
        <v>239</v>
      </c>
      <c r="J4" s="456" t="s">
        <v>108</v>
      </c>
      <c r="K4" s="468"/>
      <c r="L4" s="1075" t="s">
        <v>521</v>
      </c>
      <c r="M4" s="1076"/>
      <c r="O4" s="393" t="s">
        <v>469</v>
      </c>
      <c r="R4" s="393" t="s">
        <v>496</v>
      </c>
    </row>
    <row r="5" spans="2:18" ht="16.399999999999999" customHeight="1">
      <c r="B5" s="77"/>
      <c r="C5" s="388" t="s">
        <v>467</v>
      </c>
      <c r="D5" s="1063"/>
      <c r="E5" s="1064"/>
      <c r="F5" s="489"/>
      <c r="G5" s="469" t="s">
        <v>238</v>
      </c>
      <c r="H5" s="470"/>
      <c r="I5" s="469" t="s">
        <v>239</v>
      </c>
      <c r="J5" s="410" t="s">
        <v>107</v>
      </c>
      <c r="K5" s="461"/>
      <c r="L5" s="1077"/>
      <c r="M5" s="1078"/>
      <c r="O5" s="393" t="s">
        <v>468</v>
      </c>
      <c r="R5" s="393" t="s">
        <v>497</v>
      </c>
    </row>
    <row r="6" spans="2:18" ht="16.399999999999999" customHeight="1">
      <c r="B6" s="392" t="s">
        <v>504</v>
      </c>
      <c r="C6" s="1034" t="s">
        <v>377</v>
      </c>
      <c r="D6" s="1057"/>
      <c r="E6" s="652"/>
      <c r="F6" s="652"/>
      <c r="G6" s="652"/>
      <c r="H6" s="652"/>
      <c r="I6" s="1058"/>
      <c r="J6" s="410" t="s">
        <v>106</v>
      </c>
      <c r="K6" s="462"/>
      <c r="L6" s="1077"/>
      <c r="M6" s="1078"/>
      <c r="R6" s="393" t="s">
        <v>498</v>
      </c>
    </row>
    <row r="7" spans="2:18" ht="16.399999999999999" customHeight="1">
      <c r="B7" s="402"/>
      <c r="C7" s="1034"/>
      <c r="D7" s="652"/>
      <c r="E7" s="652"/>
      <c r="F7" s="652"/>
      <c r="G7" s="652"/>
      <c r="H7" s="652"/>
      <c r="I7" s="1058"/>
      <c r="J7" s="410" t="s">
        <v>104</v>
      </c>
      <c r="K7" s="462"/>
      <c r="L7" s="1077"/>
      <c r="M7" s="1078"/>
      <c r="R7" s="393" t="s">
        <v>499</v>
      </c>
    </row>
    <row r="8" spans="2:18" ht="16.399999999999999" customHeight="1" thickBot="1">
      <c r="B8" s="77"/>
      <c r="C8" s="1034" t="s">
        <v>220</v>
      </c>
      <c r="D8" s="1059"/>
      <c r="E8" s="1059"/>
      <c r="F8" s="1059"/>
      <c r="G8" s="1059"/>
      <c r="H8" s="1059"/>
      <c r="I8" s="1060"/>
      <c r="J8" s="414" t="s">
        <v>103</v>
      </c>
      <c r="K8" s="463"/>
      <c r="L8" s="1077"/>
      <c r="M8" s="1078"/>
      <c r="R8" s="393" t="s">
        <v>500</v>
      </c>
    </row>
    <row r="9" spans="2:18" ht="16.399999999999999" customHeight="1" thickTop="1" thickBot="1">
      <c r="B9" s="471"/>
      <c r="C9" s="1035"/>
      <c r="D9" s="1053"/>
      <c r="E9" s="1053"/>
      <c r="F9" s="1053"/>
      <c r="G9" s="1053"/>
      <c r="H9" s="1053"/>
      <c r="I9" s="1061"/>
      <c r="J9" s="411" t="s">
        <v>96</v>
      </c>
      <c r="K9" s="412">
        <f>SUM(K4:K8)</f>
        <v>0</v>
      </c>
      <c r="L9" s="1079"/>
      <c r="M9" s="1080"/>
      <c r="R9" s="393" t="s">
        <v>501</v>
      </c>
    </row>
    <row r="10" spans="2:18" ht="16.399999999999999" customHeight="1">
      <c r="B10" s="405" t="s">
        <v>375</v>
      </c>
      <c r="C10" s="406" t="s">
        <v>466</v>
      </c>
      <c r="D10" s="1055"/>
      <c r="E10" s="1062"/>
      <c r="F10" s="464"/>
      <c r="G10" s="407" t="s">
        <v>238</v>
      </c>
      <c r="H10" s="466"/>
      <c r="I10" s="407" t="s">
        <v>239</v>
      </c>
      <c r="J10" s="413"/>
      <c r="K10" s="1129" t="s">
        <v>603</v>
      </c>
      <c r="L10" s="1130"/>
      <c r="M10" s="1065" t="s">
        <v>285</v>
      </c>
      <c r="O10" s="393"/>
      <c r="R10" s="393" t="s">
        <v>502</v>
      </c>
    </row>
    <row r="11" spans="2:18" ht="16.399999999999999" customHeight="1">
      <c r="B11" s="303" t="s">
        <v>376</v>
      </c>
      <c r="C11" s="389" t="s">
        <v>467</v>
      </c>
      <c r="D11" s="1044"/>
      <c r="E11" s="1045"/>
      <c r="F11" s="488"/>
      <c r="G11" s="404" t="s">
        <v>238</v>
      </c>
      <c r="H11" s="467"/>
      <c r="I11" s="404" t="s">
        <v>239</v>
      </c>
      <c r="J11" s="410" t="s">
        <v>108</v>
      </c>
      <c r="K11" s="1105"/>
      <c r="L11" s="1131"/>
      <c r="M11" s="1066"/>
      <c r="R11" s="393" t="s">
        <v>503</v>
      </c>
    </row>
    <row r="12" spans="2:18" ht="16.399999999999999" customHeight="1">
      <c r="B12" s="392" t="s">
        <v>504</v>
      </c>
      <c r="C12" s="389" t="s">
        <v>480</v>
      </c>
      <c r="D12" s="1083"/>
      <c r="E12" s="1084"/>
      <c r="F12" s="1084"/>
      <c r="G12" s="1084"/>
      <c r="H12" s="1084"/>
      <c r="I12" s="1084"/>
      <c r="J12" s="410" t="s">
        <v>107</v>
      </c>
      <c r="K12" s="1105"/>
      <c r="L12" s="1131"/>
      <c r="M12" s="1066"/>
      <c r="R12" s="393"/>
    </row>
    <row r="13" spans="2:18" ht="16.399999999999999" customHeight="1">
      <c r="B13" s="402"/>
      <c r="C13" s="388" t="s">
        <v>481</v>
      </c>
      <c r="D13" s="1036"/>
      <c r="E13" s="1037"/>
      <c r="F13" s="1037"/>
      <c r="G13" s="1037"/>
      <c r="H13" s="1037"/>
      <c r="I13" s="1037"/>
      <c r="J13" s="410" t="s">
        <v>106</v>
      </c>
      <c r="K13" s="1105"/>
      <c r="L13" s="1131"/>
      <c r="M13" s="1066"/>
      <c r="O13" s="393"/>
      <c r="R13" s="393"/>
    </row>
    <row r="14" spans="2:18" ht="16.399999999999999" customHeight="1" thickBot="1">
      <c r="B14" s="408"/>
      <c r="C14" s="1034" t="s">
        <v>377</v>
      </c>
      <c r="D14" s="1057"/>
      <c r="E14" s="652"/>
      <c r="F14" s="652"/>
      <c r="G14" s="652"/>
      <c r="H14" s="652"/>
      <c r="I14" s="1058"/>
      <c r="J14" s="416" t="s">
        <v>21</v>
      </c>
      <c r="K14" s="1106"/>
      <c r="L14" s="1132"/>
      <c r="M14" s="1066"/>
      <c r="R14" s="393"/>
    </row>
    <row r="15" spans="2:18" ht="16.399999999999999" customHeight="1" thickTop="1" thickBot="1">
      <c r="B15" s="409"/>
      <c r="C15" s="1035"/>
      <c r="D15" s="1081"/>
      <c r="E15" s="1081"/>
      <c r="F15" s="1081"/>
      <c r="G15" s="1081"/>
      <c r="H15" s="1081"/>
      <c r="I15" s="1082"/>
      <c r="J15" s="499" t="s">
        <v>96</v>
      </c>
      <c r="K15" s="1133">
        <f>SUM(K11:K14)</f>
        <v>0</v>
      </c>
      <c r="L15" s="1134"/>
      <c r="M15" s="1067"/>
      <c r="R15" s="393"/>
    </row>
    <row r="16" spans="2:18" ht="16.399999999999999" customHeight="1">
      <c r="B16" s="492" t="s">
        <v>492</v>
      </c>
      <c r="C16" s="472" t="s">
        <v>494</v>
      </c>
      <c r="D16" s="1055"/>
      <c r="E16" s="1056"/>
      <c r="F16" s="1056"/>
      <c r="G16" s="1056"/>
      <c r="H16" s="1056"/>
      <c r="I16" s="1056"/>
      <c r="J16" s="500"/>
      <c r="K16" s="1085" t="s">
        <v>595</v>
      </c>
      <c r="L16" s="1086"/>
      <c r="M16" s="1065" t="s">
        <v>285</v>
      </c>
      <c r="O16" s="393"/>
    </row>
    <row r="17" spans="2:18" ht="16.399999999999999" customHeight="1">
      <c r="B17" s="493"/>
      <c r="C17" s="473" t="s">
        <v>466</v>
      </c>
      <c r="D17" s="1044"/>
      <c r="E17" s="1045"/>
      <c r="F17" s="459"/>
      <c r="G17" s="391" t="s">
        <v>238</v>
      </c>
      <c r="H17" s="460"/>
      <c r="I17" s="391" t="s">
        <v>239</v>
      </c>
      <c r="J17" s="410" t="s">
        <v>596</v>
      </c>
      <c r="K17" s="1087"/>
      <c r="L17" s="1088"/>
      <c r="M17" s="1066"/>
      <c r="O17" s="393"/>
    </row>
    <row r="18" spans="2:18" ht="16.399999999999999" customHeight="1">
      <c r="B18" s="494" t="s">
        <v>504</v>
      </c>
      <c r="C18" s="474" t="s">
        <v>467</v>
      </c>
      <c r="D18" s="1044"/>
      <c r="E18" s="1045"/>
      <c r="F18" s="488"/>
      <c r="G18" s="404" t="s">
        <v>238</v>
      </c>
      <c r="H18" s="467"/>
      <c r="I18" s="404" t="s">
        <v>239</v>
      </c>
      <c r="J18" s="410" t="s">
        <v>597</v>
      </c>
      <c r="K18" s="1087"/>
      <c r="L18" s="1088"/>
      <c r="M18" s="1066"/>
    </row>
    <row r="19" spans="2:18" ht="16.399999999999999" customHeight="1" thickBot="1">
      <c r="B19" s="495"/>
      <c r="C19" s="475" t="s">
        <v>480</v>
      </c>
      <c r="D19" s="1046"/>
      <c r="E19" s="1047"/>
      <c r="F19" s="1047"/>
      <c r="G19" s="1047"/>
      <c r="H19" s="1047"/>
      <c r="I19" s="1047"/>
      <c r="J19" s="410" t="s">
        <v>598</v>
      </c>
      <c r="K19" s="1087"/>
      <c r="L19" s="1088"/>
      <c r="M19" s="1066"/>
    </row>
    <row r="20" spans="2:18" ht="16.399999999999999" customHeight="1">
      <c r="B20" s="496"/>
      <c r="C20" s="472" t="s">
        <v>493</v>
      </c>
      <c r="D20" s="1055"/>
      <c r="E20" s="1056"/>
      <c r="F20" s="1056"/>
      <c r="G20" s="1056"/>
      <c r="H20" s="1056"/>
      <c r="I20" s="1056"/>
      <c r="J20" s="410" t="s">
        <v>601</v>
      </c>
      <c r="K20" s="1087"/>
      <c r="L20" s="1088"/>
      <c r="M20" s="1066"/>
      <c r="O20" s="393"/>
    </row>
    <row r="21" spans="2:18" ht="16.399999999999999" customHeight="1" thickBot="1">
      <c r="B21" s="496"/>
      <c r="C21" s="473" t="s">
        <v>466</v>
      </c>
      <c r="D21" s="1044"/>
      <c r="E21" s="1045"/>
      <c r="F21" s="459"/>
      <c r="G21" s="391" t="s">
        <v>238</v>
      </c>
      <c r="H21" s="460"/>
      <c r="I21" s="391" t="s">
        <v>239</v>
      </c>
      <c r="J21" s="416" t="s">
        <v>599</v>
      </c>
      <c r="K21" s="1089"/>
      <c r="L21" s="1090"/>
      <c r="M21" s="1066"/>
      <c r="O21" s="393"/>
    </row>
    <row r="22" spans="2:18" ht="16.399999999999999" customHeight="1" thickTop="1" thickBot="1">
      <c r="B22" s="496"/>
      <c r="C22" s="474" t="s">
        <v>467</v>
      </c>
      <c r="D22" s="1044"/>
      <c r="E22" s="1045"/>
      <c r="F22" s="488"/>
      <c r="G22" s="404" t="s">
        <v>238</v>
      </c>
      <c r="H22" s="467"/>
      <c r="I22" s="404" t="s">
        <v>239</v>
      </c>
      <c r="J22" s="415" t="s">
        <v>600</v>
      </c>
      <c r="K22" s="1125">
        <f>SUM(K17:K21)</f>
        <v>0</v>
      </c>
      <c r="L22" s="1126"/>
      <c r="M22" s="1066"/>
    </row>
    <row r="23" spans="2:18" ht="16.399999999999999" customHeight="1" thickBot="1">
      <c r="B23" s="497"/>
      <c r="C23" s="475" t="s">
        <v>480</v>
      </c>
      <c r="D23" s="1046"/>
      <c r="E23" s="1047"/>
      <c r="F23" s="1047"/>
      <c r="G23" s="1047"/>
      <c r="H23" s="1047"/>
      <c r="I23" s="1068"/>
      <c r="J23" s="1117"/>
      <c r="K23" s="1118"/>
      <c r="L23" s="1127"/>
      <c r="M23" s="1066"/>
    </row>
    <row r="24" spans="2:18" ht="16.399999999999999" customHeight="1">
      <c r="B24" s="496"/>
      <c r="C24" s="476" t="s">
        <v>591</v>
      </c>
      <c r="D24" s="477" t="s">
        <v>592</v>
      </c>
      <c r="E24" s="448"/>
      <c r="F24" s="448"/>
      <c r="G24" s="448"/>
      <c r="H24" s="448"/>
      <c r="I24" s="449"/>
      <c r="J24" s="1117"/>
      <c r="K24" s="1118"/>
      <c r="L24" s="1127"/>
      <c r="M24" s="1066"/>
      <c r="O24" s="393"/>
    </row>
    <row r="25" spans="2:18" ht="16.399999999999999" customHeight="1">
      <c r="B25" s="496"/>
      <c r="C25" s="490"/>
      <c r="D25" s="481" t="s">
        <v>582</v>
      </c>
      <c r="E25" s="482"/>
      <c r="F25" s="1069" t="s">
        <v>585</v>
      </c>
      <c r="G25" s="1070"/>
      <c r="H25" s="482"/>
      <c r="I25" s="483" t="s">
        <v>588</v>
      </c>
      <c r="J25" s="1117"/>
      <c r="K25" s="1118"/>
      <c r="L25" s="1127"/>
      <c r="M25" s="1066"/>
      <c r="O25" s="393"/>
    </row>
    <row r="26" spans="2:18" ht="16.399999999999999" customHeight="1">
      <c r="B26" s="496"/>
      <c r="C26" s="478"/>
      <c r="D26" s="484" t="s">
        <v>583</v>
      </c>
      <c r="E26" s="485"/>
      <c r="F26" s="1071" t="s">
        <v>586</v>
      </c>
      <c r="G26" s="1072"/>
      <c r="H26" s="485"/>
      <c r="I26" s="479" t="s">
        <v>589</v>
      </c>
      <c r="J26" s="1117"/>
      <c r="K26" s="1118"/>
      <c r="L26" s="1127"/>
      <c r="M26" s="1066"/>
      <c r="O26" s="393"/>
    </row>
    <row r="27" spans="2:18" ht="16.399999999999999" customHeight="1" thickBot="1">
      <c r="B27" s="496"/>
      <c r="C27" s="491"/>
      <c r="D27" s="486" t="s">
        <v>584</v>
      </c>
      <c r="E27" s="487"/>
      <c r="F27" s="1073" t="s">
        <v>587</v>
      </c>
      <c r="G27" s="1074"/>
      <c r="H27" s="487"/>
      <c r="I27" s="480" t="s">
        <v>590</v>
      </c>
      <c r="J27" s="1117"/>
      <c r="K27" s="1118"/>
      <c r="L27" s="1127"/>
      <c r="M27" s="1066"/>
      <c r="O27" s="393"/>
    </row>
    <row r="28" spans="2:18" ht="16.399999999999999" customHeight="1">
      <c r="B28" s="496"/>
      <c r="C28" s="1091" t="s">
        <v>450</v>
      </c>
      <c r="D28" s="1093"/>
      <c r="E28" s="1094"/>
      <c r="F28" s="1094"/>
      <c r="G28" s="1094"/>
      <c r="H28" s="1094"/>
      <c r="I28" s="1095"/>
      <c r="J28" s="1117"/>
      <c r="K28" s="1118"/>
      <c r="L28" s="1127"/>
      <c r="M28" s="1066"/>
      <c r="O28" s="393"/>
    </row>
    <row r="29" spans="2:18" ht="16.399999999999999" customHeight="1" thickBot="1">
      <c r="B29" s="496"/>
      <c r="C29" s="1092"/>
      <c r="D29" s="1081"/>
      <c r="E29" s="1081"/>
      <c r="F29" s="1081"/>
      <c r="G29" s="1081"/>
      <c r="H29" s="1081"/>
      <c r="I29" s="1096"/>
      <c r="J29" s="1117"/>
      <c r="K29" s="1118"/>
      <c r="L29" s="1127"/>
      <c r="M29" s="1066"/>
      <c r="O29" s="393"/>
    </row>
    <row r="30" spans="2:18" ht="16.399999999999999" customHeight="1">
      <c r="B30" s="497"/>
      <c r="C30" s="1048" t="s">
        <v>220</v>
      </c>
      <c r="D30" s="1050"/>
      <c r="E30" s="1051"/>
      <c r="F30" s="1051"/>
      <c r="G30" s="1051"/>
      <c r="H30" s="1051"/>
      <c r="I30" s="1052"/>
      <c r="J30" s="1117"/>
      <c r="K30" s="1118"/>
      <c r="L30" s="1127"/>
      <c r="M30" s="1066"/>
    </row>
    <row r="31" spans="2:18" ht="16.399999999999999" customHeight="1" thickBot="1">
      <c r="B31" s="498"/>
      <c r="C31" s="1049"/>
      <c r="D31" s="1053"/>
      <c r="E31" s="1053"/>
      <c r="F31" s="1053"/>
      <c r="G31" s="1053"/>
      <c r="H31" s="1053"/>
      <c r="I31" s="1054"/>
      <c r="J31" s="1119"/>
      <c r="K31" s="1120"/>
      <c r="L31" s="1128"/>
      <c r="M31" s="1067"/>
    </row>
    <row r="32" spans="2:18" ht="16.399999999999999" customHeight="1">
      <c r="B32" s="405" t="s">
        <v>509</v>
      </c>
      <c r="C32" s="406" t="s">
        <v>466</v>
      </c>
      <c r="D32" s="1055"/>
      <c r="E32" s="1097"/>
      <c r="F32" s="464"/>
      <c r="G32" s="407" t="s">
        <v>238</v>
      </c>
      <c r="H32" s="466"/>
      <c r="I32" s="418" t="s">
        <v>239</v>
      </c>
      <c r="J32" s="421"/>
      <c r="K32" s="1103" t="s">
        <v>452</v>
      </c>
      <c r="L32" s="1104"/>
      <c r="M32" s="1065" t="s">
        <v>285</v>
      </c>
      <c r="O32" s="393"/>
      <c r="R32" s="393"/>
    </row>
    <row r="33" spans="2:18" ht="16.399999999999999" customHeight="1">
      <c r="B33" s="303"/>
      <c r="C33" s="389" t="s">
        <v>467</v>
      </c>
      <c r="D33" s="1044"/>
      <c r="E33" s="1098"/>
      <c r="F33" s="465"/>
      <c r="G33" s="404" t="s">
        <v>238</v>
      </c>
      <c r="H33" s="467"/>
      <c r="I33" s="419" t="s">
        <v>239</v>
      </c>
      <c r="J33" s="410" t="s">
        <v>22</v>
      </c>
      <c r="K33" s="1087"/>
      <c r="L33" s="1105"/>
      <c r="M33" s="1066"/>
      <c r="R33" s="393"/>
    </row>
    <row r="34" spans="2:18" ht="16.399999999999999" customHeight="1" thickBot="1">
      <c r="B34" s="392" t="s">
        <v>504</v>
      </c>
      <c r="C34" s="389" t="s">
        <v>480</v>
      </c>
      <c r="D34" s="1083"/>
      <c r="E34" s="1084"/>
      <c r="F34" s="1084"/>
      <c r="G34" s="1084"/>
      <c r="H34" s="1084"/>
      <c r="I34" s="1099"/>
      <c r="J34" s="416" t="s">
        <v>23</v>
      </c>
      <c r="K34" s="1089"/>
      <c r="L34" s="1106"/>
      <c r="M34" s="1066"/>
      <c r="R34" s="393"/>
    </row>
    <row r="35" spans="2:18" ht="16.399999999999999" customHeight="1" thickTop="1">
      <c r="B35" s="402"/>
      <c r="C35" s="1034" t="s">
        <v>377</v>
      </c>
      <c r="D35" s="1110"/>
      <c r="E35" s="1111"/>
      <c r="F35" s="1111"/>
      <c r="G35" s="1111"/>
      <c r="H35" s="1111"/>
      <c r="I35" s="1112"/>
      <c r="J35" s="422" t="s">
        <v>76</v>
      </c>
      <c r="K35" s="1107">
        <f>SUM(K33:L34)</f>
        <v>0</v>
      </c>
      <c r="L35" s="1108"/>
      <c r="M35" s="1066"/>
      <c r="O35" s="393"/>
      <c r="R35" s="393"/>
    </row>
    <row r="36" spans="2:18" ht="16.399999999999999" customHeight="1">
      <c r="B36" s="384"/>
      <c r="C36" s="1034"/>
      <c r="D36" s="1063"/>
      <c r="E36" s="1113"/>
      <c r="F36" s="1113"/>
      <c r="G36" s="1113"/>
      <c r="H36" s="1113"/>
      <c r="I36" s="1114"/>
      <c r="J36" s="1115"/>
      <c r="K36" s="1116"/>
      <c r="L36" s="1116"/>
      <c r="M36" s="1066"/>
      <c r="O36" s="393"/>
      <c r="R36" s="393"/>
    </row>
    <row r="37" spans="2:18" ht="16.399999999999999" customHeight="1">
      <c r="B37" s="408"/>
      <c r="C37" s="1109" t="s">
        <v>220</v>
      </c>
      <c r="D37" s="1100"/>
      <c r="E37" s="1101"/>
      <c r="F37" s="1101"/>
      <c r="G37" s="1101"/>
      <c r="H37" s="1101"/>
      <c r="I37" s="1102"/>
      <c r="J37" s="1117"/>
      <c r="K37" s="1118"/>
      <c r="L37" s="1118"/>
      <c r="M37" s="1066"/>
      <c r="R37" s="393"/>
    </row>
    <row r="38" spans="2:18" ht="16.399999999999999" customHeight="1" thickBot="1">
      <c r="B38" s="409"/>
      <c r="C38" s="1035"/>
      <c r="D38" s="1053"/>
      <c r="E38" s="1053"/>
      <c r="F38" s="1053"/>
      <c r="G38" s="1053"/>
      <c r="H38" s="1053"/>
      <c r="I38" s="1054"/>
      <c r="J38" s="1119"/>
      <c r="K38" s="1120"/>
      <c r="L38" s="1120"/>
      <c r="M38" s="1067"/>
      <c r="R38" s="393"/>
    </row>
    <row r="39" spans="2:18" ht="16.399999999999999" customHeight="1">
      <c r="B39" s="405" t="s">
        <v>516</v>
      </c>
      <c r="C39" s="406" t="s">
        <v>466</v>
      </c>
      <c r="D39" s="1055"/>
      <c r="E39" s="1097"/>
      <c r="F39" s="464"/>
      <c r="G39" s="407" t="s">
        <v>238</v>
      </c>
      <c r="H39" s="466"/>
      <c r="I39" s="418" t="s">
        <v>239</v>
      </c>
      <c r="J39" s="421"/>
      <c r="K39" s="1103" t="s">
        <v>452</v>
      </c>
      <c r="L39" s="1104"/>
      <c r="M39" s="1065" t="s">
        <v>285</v>
      </c>
      <c r="O39" s="393"/>
      <c r="R39" s="393"/>
    </row>
    <row r="40" spans="2:18" ht="16.399999999999999" customHeight="1">
      <c r="B40" s="303"/>
      <c r="C40" s="389" t="s">
        <v>467</v>
      </c>
      <c r="D40" s="1044"/>
      <c r="E40" s="1098"/>
      <c r="F40" s="465"/>
      <c r="G40" s="404" t="s">
        <v>238</v>
      </c>
      <c r="H40" s="467"/>
      <c r="I40" s="419" t="s">
        <v>239</v>
      </c>
      <c r="J40" s="410" t="s">
        <v>22</v>
      </c>
      <c r="K40" s="1087"/>
      <c r="L40" s="1105"/>
      <c r="M40" s="1066"/>
      <c r="R40" s="393"/>
    </row>
    <row r="41" spans="2:18" ht="16.399999999999999" customHeight="1" thickBot="1">
      <c r="B41" s="392" t="s">
        <v>504</v>
      </c>
      <c r="C41" s="389" t="s">
        <v>480</v>
      </c>
      <c r="D41" s="1083"/>
      <c r="E41" s="1084"/>
      <c r="F41" s="1084"/>
      <c r="G41" s="1084"/>
      <c r="H41" s="1084"/>
      <c r="I41" s="1099"/>
      <c r="J41" s="416" t="s">
        <v>23</v>
      </c>
      <c r="K41" s="1089"/>
      <c r="L41" s="1106"/>
      <c r="M41" s="1066"/>
      <c r="R41" s="393"/>
    </row>
    <row r="42" spans="2:18" ht="16.399999999999999" customHeight="1" thickTop="1">
      <c r="B42" s="402"/>
      <c r="C42" s="1034" t="s">
        <v>377</v>
      </c>
      <c r="D42" s="1110"/>
      <c r="E42" s="1111"/>
      <c r="F42" s="1111"/>
      <c r="G42" s="1111"/>
      <c r="H42" s="1111"/>
      <c r="I42" s="1112"/>
      <c r="J42" s="422" t="s">
        <v>76</v>
      </c>
      <c r="K42" s="1107">
        <f>SUM(K40:L41)</f>
        <v>0</v>
      </c>
      <c r="L42" s="1108"/>
      <c r="M42" s="1066"/>
      <c r="O42" s="393"/>
      <c r="R42" s="393"/>
    </row>
    <row r="43" spans="2:18" ht="16.399999999999999" customHeight="1">
      <c r="B43" s="384"/>
      <c r="C43" s="1034"/>
      <c r="D43" s="1063"/>
      <c r="E43" s="1113"/>
      <c r="F43" s="1113"/>
      <c r="G43" s="1113"/>
      <c r="H43" s="1113"/>
      <c r="I43" s="1114"/>
      <c r="J43" s="1115"/>
      <c r="K43" s="1116"/>
      <c r="L43" s="1116"/>
      <c r="M43" s="1066"/>
      <c r="O43" s="393"/>
      <c r="R43" s="393"/>
    </row>
    <row r="44" spans="2:18" ht="16.399999999999999" customHeight="1">
      <c r="B44" s="408"/>
      <c r="C44" s="1109" t="s">
        <v>220</v>
      </c>
      <c r="D44" s="1100"/>
      <c r="E44" s="1101"/>
      <c r="F44" s="1101"/>
      <c r="G44" s="1101"/>
      <c r="H44" s="1101"/>
      <c r="I44" s="1102"/>
      <c r="J44" s="1117"/>
      <c r="K44" s="1118"/>
      <c r="L44" s="1118"/>
      <c r="M44" s="1066"/>
      <c r="R44" s="393"/>
    </row>
    <row r="45" spans="2:18" ht="16.399999999999999" customHeight="1" thickBot="1">
      <c r="B45" s="409"/>
      <c r="C45" s="1035"/>
      <c r="D45" s="1053"/>
      <c r="E45" s="1053"/>
      <c r="F45" s="1053"/>
      <c r="G45" s="1053"/>
      <c r="H45" s="1053"/>
      <c r="I45" s="1054"/>
      <c r="J45" s="1119"/>
      <c r="K45" s="1120"/>
      <c r="L45" s="1120"/>
      <c r="M45" s="1067"/>
      <c r="R45" s="393"/>
    </row>
    <row r="48" spans="2:18" ht="32.15" customHeight="1">
      <c r="B48" s="423" t="s">
        <v>523</v>
      </c>
      <c r="D48" s="1123" t="s">
        <v>527</v>
      </c>
      <c r="E48" s="1124"/>
      <c r="F48" s="1124"/>
      <c r="G48" s="1124"/>
      <c r="H48" s="1124"/>
      <c r="I48" s="1124"/>
      <c r="J48" s="1124"/>
      <c r="K48" s="1124"/>
      <c r="L48" s="1124"/>
      <c r="M48" s="1124"/>
    </row>
    <row r="49" spans="2:13" ht="32.15" customHeight="1">
      <c r="B49" s="423" t="s">
        <v>524</v>
      </c>
      <c r="D49" s="1124"/>
      <c r="E49" s="1124"/>
      <c r="F49" s="1124"/>
      <c r="G49" s="1124"/>
      <c r="H49" s="1124"/>
      <c r="I49" s="1124"/>
      <c r="J49" s="1124"/>
      <c r="K49" s="1124"/>
      <c r="L49" s="1124"/>
      <c r="M49" s="1124"/>
    </row>
    <row r="50" spans="2:13" ht="32.15" customHeight="1">
      <c r="B50" s="423" t="s">
        <v>522</v>
      </c>
      <c r="D50" s="1124"/>
      <c r="E50" s="1124"/>
      <c r="F50" s="1124"/>
      <c r="G50" s="1124"/>
      <c r="H50" s="1124"/>
      <c r="I50" s="1124"/>
      <c r="J50" s="1124"/>
      <c r="K50" s="1124"/>
      <c r="L50" s="1124"/>
      <c r="M50" s="1124"/>
    </row>
    <row r="54" spans="2:13" ht="47.4" customHeight="1">
      <c r="B54" s="1122" t="s">
        <v>528</v>
      </c>
      <c r="C54" s="1122"/>
      <c r="D54" s="1122"/>
      <c r="E54" s="1122"/>
      <c r="F54" s="1122"/>
      <c r="G54" s="1122"/>
      <c r="H54" s="1122"/>
      <c r="I54" s="1122"/>
      <c r="J54" s="1122"/>
      <c r="K54" s="1122"/>
      <c r="L54" s="1122"/>
      <c r="M54" s="1122"/>
    </row>
    <row r="55" spans="2:13" ht="47.4" customHeight="1">
      <c r="B55" s="1121" t="s">
        <v>525</v>
      </c>
      <c r="C55" s="1121"/>
      <c r="D55" s="1121"/>
      <c r="E55" s="1121"/>
      <c r="F55" s="1121"/>
      <c r="G55" s="1121"/>
      <c r="H55" s="1121"/>
      <c r="I55" s="1121"/>
      <c r="J55" s="1121"/>
      <c r="K55" s="1121"/>
      <c r="L55" s="1121"/>
      <c r="M55" s="1121"/>
    </row>
    <row r="56" spans="2:13" ht="47.4" customHeight="1">
      <c r="B56" s="1122" t="s">
        <v>526</v>
      </c>
      <c r="C56" s="1122"/>
      <c r="D56" s="1122"/>
      <c r="E56" s="1122"/>
      <c r="F56" s="1122"/>
      <c r="G56" s="1122"/>
      <c r="H56" s="1122"/>
      <c r="I56" s="1122"/>
      <c r="J56" s="1122"/>
      <c r="K56" s="1122"/>
      <c r="L56" s="1122"/>
      <c r="M56" s="1122"/>
    </row>
  </sheetData>
  <mergeCells count="78">
    <mergeCell ref="K22:L22"/>
    <mergeCell ref="J23:L31"/>
    <mergeCell ref="M16:M31"/>
    <mergeCell ref="K10:L10"/>
    <mergeCell ref="K11:L11"/>
    <mergeCell ref="K12:L12"/>
    <mergeCell ref="K13:L13"/>
    <mergeCell ref="K14:L14"/>
    <mergeCell ref="K15:L15"/>
    <mergeCell ref="B55:M55"/>
    <mergeCell ref="B56:M56"/>
    <mergeCell ref="B54:M54"/>
    <mergeCell ref="C42:C43"/>
    <mergeCell ref="D42:I43"/>
    <mergeCell ref="K42:L42"/>
    <mergeCell ref="J43:L45"/>
    <mergeCell ref="C44:C45"/>
    <mergeCell ref="D44:I45"/>
    <mergeCell ref="D48:M50"/>
    <mergeCell ref="D39:E39"/>
    <mergeCell ref="K39:L39"/>
    <mergeCell ref="M39:M45"/>
    <mergeCell ref="D40:E40"/>
    <mergeCell ref="K40:L40"/>
    <mergeCell ref="D41:I41"/>
    <mergeCell ref="K41:L41"/>
    <mergeCell ref="C28:C29"/>
    <mergeCell ref="D28:I29"/>
    <mergeCell ref="D32:E32"/>
    <mergeCell ref="M32:M38"/>
    <mergeCell ref="D33:E33"/>
    <mergeCell ref="D34:I34"/>
    <mergeCell ref="C35:C36"/>
    <mergeCell ref="D37:I38"/>
    <mergeCell ref="K32:L32"/>
    <mergeCell ref="K33:L33"/>
    <mergeCell ref="K34:L34"/>
    <mergeCell ref="K35:L35"/>
    <mergeCell ref="C37:C38"/>
    <mergeCell ref="D35:I36"/>
    <mergeCell ref="J36:L38"/>
    <mergeCell ref="L4:M9"/>
    <mergeCell ref="D11:E11"/>
    <mergeCell ref="D14:I15"/>
    <mergeCell ref="D12:I12"/>
    <mergeCell ref="D21:E21"/>
    <mergeCell ref="K16:L16"/>
    <mergeCell ref="K17:L17"/>
    <mergeCell ref="K18:L18"/>
    <mergeCell ref="K19:L19"/>
    <mergeCell ref="K20:L20"/>
    <mergeCell ref="K21:L21"/>
    <mergeCell ref="D22:E22"/>
    <mergeCell ref="D23:I23"/>
    <mergeCell ref="F25:G25"/>
    <mergeCell ref="F26:G26"/>
    <mergeCell ref="F27:G27"/>
    <mergeCell ref="L1:M1"/>
    <mergeCell ref="D18:E18"/>
    <mergeCell ref="D19:I19"/>
    <mergeCell ref="C30:C31"/>
    <mergeCell ref="D30:I31"/>
    <mergeCell ref="D17:E17"/>
    <mergeCell ref="D16:I16"/>
    <mergeCell ref="D20:I20"/>
    <mergeCell ref="C6:C7"/>
    <mergeCell ref="D6:I7"/>
    <mergeCell ref="C8:C9"/>
    <mergeCell ref="D8:I9"/>
    <mergeCell ref="D10:E10"/>
    <mergeCell ref="D4:E4"/>
    <mergeCell ref="D5:E5"/>
    <mergeCell ref="M10:M15"/>
    <mergeCell ref="C14:C15"/>
    <mergeCell ref="D13:I13"/>
    <mergeCell ref="J1:K1"/>
    <mergeCell ref="C3:F3"/>
    <mergeCell ref="J3:K3"/>
  </mergeCells>
  <phoneticPr fontId="1"/>
  <dataValidations count="1">
    <dataValidation type="list" allowBlank="1" showInputMessage="1" showErrorMessage="1" sqref="B7 B13 B19 B35 B42" xr:uid="{00000000-0002-0000-0900-000000000000}">
      <formula1>$O$3:$O$5</formula1>
    </dataValidation>
  </dataValidations>
  <hyperlinks>
    <hyperlink ref="B55" r:id="rId1" xr:uid="{00000000-0004-0000-0900-000000000000}"/>
  </hyperlinks>
  <pageMargins left="0.27559055118110237" right="0.19685039370078741" top="0.47244094488188981" bottom="0.27559055118110237" header="0.23622047244094491" footer="0.23622047244094491"/>
  <pageSetup paperSize="9" scale="76" firstPageNumber="4294963191" orientation="portrait" r:id="rId2"/>
  <headerFooter alignWithMargins="0">
    <oddHeader>&amp;R&amp;D　/　&amp;T</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55351" r:id="rId5" name="Check Box 55">
              <controlPr defaultSize="0" autoFill="0" autoLine="0" autoPict="0">
                <anchor moveWithCells="1">
                  <from>
                    <xdr:col>2</xdr:col>
                    <xdr:colOff>882650</xdr:colOff>
                    <xdr:row>23</xdr:row>
                    <xdr:rowOff>184150</xdr:rowOff>
                  </from>
                  <to>
                    <xdr:col>2</xdr:col>
                    <xdr:colOff>1143000</xdr:colOff>
                    <xdr:row>25</xdr:row>
                    <xdr:rowOff>31750</xdr:rowOff>
                  </to>
                </anchor>
              </controlPr>
            </control>
          </mc:Choice>
        </mc:AlternateContent>
        <mc:AlternateContent xmlns:mc="http://schemas.openxmlformats.org/markup-compatibility/2006">
          <mc:Choice Requires="x14">
            <control shapeId="55352" r:id="rId6" name="Check Box 56">
              <controlPr defaultSize="0" autoFill="0" autoLine="0" autoPict="0">
                <anchor moveWithCells="1">
                  <from>
                    <xdr:col>2</xdr:col>
                    <xdr:colOff>882650</xdr:colOff>
                    <xdr:row>24</xdr:row>
                    <xdr:rowOff>184150</xdr:rowOff>
                  </from>
                  <to>
                    <xdr:col>2</xdr:col>
                    <xdr:colOff>1143000</xdr:colOff>
                    <xdr:row>26</xdr:row>
                    <xdr:rowOff>31750</xdr:rowOff>
                  </to>
                </anchor>
              </controlPr>
            </control>
          </mc:Choice>
        </mc:AlternateContent>
        <mc:AlternateContent xmlns:mc="http://schemas.openxmlformats.org/markup-compatibility/2006">
          <mc:Choice Requires="x14">
            <control shapeId="55353" r:id="rId7" name="Check Box 57">
              <controlPr defaultSize="0" autoFill="0" autoLine="0" autoPict="0">
                <anchor moveWithCells="1">
                  <from>
                    <xdr:col>2</xdr:col>
                    <xdr:colOff>882650</xdr:colOff>
                    <xdr:row>25</xdr:row>
                    <xdr:rowOff>184150</xdr:rowOff>
                  </from>
                  <to>
                    <xdr:col>2</xdr:col>
                    <xdr:colOff>1143000</xdr:colOff>
                    <xdr:row>27</xdr:row>
                    <xdr:rowOff>31750</xdr:rowOff>
                  </to>
                </anchor>
              </controlPr>
            </control>
          </mc:Choice>
        </mc:AlternateContent>
        <mc:AlternateContent xmlns:mc="http://schemas.openxmlformats.org/markup-compatibility/2006">
          <mc:Choice Requires="x14">
            <control shapeId="55354" r:id="rId8" name="Check Box 58">
              <controlPr defaultSize="0" autoFill="0" autoLine="0" autoPict="0">
                <anchor moveWithCells="1">
                  <from>
                    <xdr:col>4</xdr:col>
                    <xdr:colOff>107950</xdr:colOff>
                    <xdr:row>23</xdr:row>
                    <xdr:rowOff>184150</xdr:rowOff>
                  </from>
                  <to>
                    <xdr:col>5</xdr:col>
                    <xdr:colOff>69850</xdr:colOff>
                    <xdr:row>24</xdr:row>
                    <xdr:rowOff>196850</xdr:rowOff>
                  </to>
                </anchor>
              </controlPr>
            </control>
          </mc:Choice>
        </mc:AlternateContent>
        <mc:AlternateContent xmlns:mc="http://schemas.openxmlformats.org/markup-compatibility/2006">
          <mc:Choice Requires="x14">
            <control shapeId="55358" r:id="rId9" name="Check Box 62">
              <controlPr defaultSize="0" autoFill="0" autoLine="0" autoPict="0">
                <anchor moveWithCells="1">
                  <from>
                    <xdr:col>4</xdr:col>
                    <xdr:colOff>107950</xdr:colOff>
                    <xdr:row>24</xdr:row>
                    <xdr:rowOff>184150</xdr:rowOff>
                  </from>
                  <to>
                    <xdr:col>5</xdr:col>
                    <xdr:colOff>69850</xdr:colOff>
                    <xdr:row>25</xdr:row>
                    <xdr:rowOff>196850</xdr:rowOff>
                  </to>
                </anchor>
              </controlPr>
            </control>
          </mc:Choice>
        </mc:AlternateContent>
        <mc:AlternateContent xmlns:mc="http://schemas.openxmlformats.org/markup-compatibility/2006">
          <mc:Choice Requires="x14">
            <control shapeId="55359" r:id="rId10" name="Check Box 63">
              <controlPr defaultSize="0" autoFill="0" autoLine="0" autoPict="0">
                <anchor moveWithCells="1">
                  <from>
                    <xdr:col>4</xdr:col>
                    <xdr:colOff>107950</xdr:colOff>
                    <xdr:row>25</xdr:row>
                    <xdr:rowOff>184150</xdr:rowOff>
                  </from>
                  <to>
                    <xdr:col>5</xdr:col>
                    <xdr:colOff>69850</xdr:colOff>
                    <xdr:row>26</xdr:row>
                    <xdr:rowOff>196850</xdr:rowOff>
                  </to>
                </anchor>
              </controlPr>
            </control>
          </mc:Choice>
        </mc:AlternateContent>
        <mc:AlternateContent xmlns:mc="http://schemas.openxmlformats.org/markup-compatibility/2006">
          <mc:Choice Requires="x14">
            <control shapeId="55360" r:id="rId11" name="Check Box 64">
              <controlPr defaultSize="0" autoFill="0" autoLine="0" autoPict="0">
                <anchor moveWithCells="1">
                  <from>
                    <xdr:col>7</xdr:col>
                    <xdr:colOff>266700</xdr:colOff>
                    <xdr:row>23</xdr:row>
                    <xdr:rowOff>158750</xdr:rowOff>
                  </from>
                  <to>
                    <xdr:col>8</xdr:col>
                    <xdr:colOff>44450</xdr:colOff>
                    <xdr:row>25</xdr:row>
                    <xdr:rowOff>6350</xdr:rowOff>
                  </to>
                </anchor>
              </controlPr>
            </control>
          </mc:Choice>
        </mc:AlternateContent>
        <mc:AlternateContent xmlns:mc="http://schemas.openxmlformats.org/markup-compatibility/2006">
          <mc:Choice Requires="x14">
            <control shapeId="55361" r:id="rId12" name="Check Box 65">
              <controlPr defaultSize="0" autoFill="0" autoLine="0" autoPict="0">
                <anchor moveWithCells="1">
                  <from>
                    <xdr:col>7</xdr:col>
                    <xdr:colOff>266700</xdr:colOff>
                    <xdr:row>24</xdr:row>
                    <xdr:rowOff>158750</xdr:rowOff>
                  </from>
                  <to>
                    <xdr:col>8</xdr:col>
                    <xdr:colOff>44450</xdr:colOff>
                    <xdr:row>26</xdr:row>
                    <xdr:rowOff>6350</xdr:rowOff>
                  </to>
                </anchor>
              </controlPr>
            </control>
          </mc:Choice>
        </mc:AlternateContent>
        <mc:AlternateContent xmlns:mc="http://schemas.openxmlformats.org/markup-compatibility/2006">
          <mc:Choice Requires="x14">
            <control shapeId="55362" r:id="rId13" name="Check Box 66">
              <controlPr defaultSize="0" autoFill="0" autoLine="0" autoPict="0">
                <anchor moveWithCells="1">
                  <from>
                    <xdr:col>7</xdr:col>
                    <xdr:colOff>266700</xdr:colOff>
                    <xdr:row>25</xdr:row>
                    <xdr:rowOff>158750</xdr:rowOff>
                  </from>
                  <to>
                    <xdr:col>8</xdr:col>
                    <xdr:colOff>44450</xdr:colOff>
                    <xdr:row>27</xdr:row>
                    <xdr:rowOff>6350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sheetPr>
  <dimension ref="A2:U50"/>
  <sheetViews>
    <sheetView showZeros="0" view="pageBreakPreview" zoomScaleNormal="80" zoomScaleSheetLayoutView="100" workbookViewId="0">
      <selection activeCell="A2" sqref="A2:R3"/>
    </sheetView>
  </sheetViews>
  <sheetFormatPr defaultColWidth="9" defaultRowHeight="13"/>
  <cols>
    <col min="1" max="2" width="4.90625" style="58" customWidth="1"/>
    <col min="3" max="3" width="6.08984375" style="58" customWidth="1"/>
    <col min="4" max="10" width="4.90625" style="58" customWidth="1"/>
    <col min="11" max="11" width="6.08984375" style="58" customWidth="1"/>
    <col min="12" max="18" width="4.90625" style="58" customWidth="1"/>
    <col min="19" max="20" width="9" style="58"/>
    <col min="21" max="21" width="4.36328125" style="58" customWidth="1"/>
    <col min="22" max="16384" width="9" style="58"/>
  </cols>
  <sheetData>
    <row r="2" spans="1:21" ht="13.5" customHeight="1">
      <c r="A2" s="1168" t="s">
        <v>676</v>
      </c>
      <c r="B2" s="1168"/>
      <c r="C2" s="1168"/>
      <c r="D2" s="1168"/>
      <c r="E2" s="1168"/>
      <c r="F2" s="1168"/>
      <c r="G2" s="1168"/>
      <c r="H2" s="1168"/>
      <c r="I2" s="1168"/>
      <c r="J2" s="1168"/>
      <c r="K2" s="1168"/>
      <c r="L2" s="1168"/>
      <c r="M2" s="1168"/>
      <c r="N2" s="1168"/>
      <c r="O2" s="1168"/>
      <c r="P2" s="1168"/>
      <c r="Q2" s="1168"/>
      <c r="R2" s="1168"/>
    </row>
    <row r="3" spans="1:21" ht="13.5" customHeight="1">
      <c r="A3" s="1168"/>
      <c r="B3" s="1168"/>
      <c r="C3" s="1168"/>
      <c r="D3" s="1168"/>
      <c r="E3" s="1168"/>
      <c r="F3" s="1168"/>
      <c r="G3" s="1168"/>
      <c r="H3" s="1168"/>
      <c r="I3" s="1168"/>
      <c r="J3" s="1168"/>
      <c r="K3" s="1168"/>
      <c r="L3" s="1168"/>
      <c r="M3" s="1168"/>
      <c r="N3" s="1168"/>
      <c r="O3" s="1168"/>
      <c r="P3" s="1168"/>
      <c r="Q3" s="1168"/>
      <c r="R3" s="1168"/>
    </row>
    <row r="5" spans="1:21" ht="20.25" customHeight="1">
      <c r="M5" s="1172" t="s">
        <v>254</v>
      </c>
      <c r="N5" s="1172"/>
      <c r="O5" s="1173">
        <v>0</v>
      </c>
      <c r="P5" s="1173"/>
      <c r="Q5" s="1173"/>
      <c r="R5" s="1173"/>
    </row>
    <row r="6" spans="1:21">
      <c r="B6" s="236" t="s">
        <v>255</v>
      </c>
      <c r="C6" s="237"/>
      <c r="D6" s="238"/>
      <c r="E6" s="236" t="s">
        <v>420</v>
      </c>
      <c r="F6" s="236"/>
      <c r="G6" s="236"/>
      <c r="H6" s="236"/>
      <c r="I6" s="236"/>
      <c r="J6" s="236"/>
      <c r="K6" s="236"/>
      <c r="L6" s="236"/>
      <c r="M6" s="236"/>
      <c r="N6" s="236"/>
      <c r="O6" s="236"/>
      <c r="P6" s="236"/>
      <c r="Q6" s="236"/>
      <c r="R6" s="236"/>
    </row>
    <row r="7" spans="1:21">
      <c r="A7" s="239"/>
      <c r="B7" s="239"/>
      <c r="C7" s="239"/>
      <c r="D7" s="240"/>
      <c r="E7" s="239"/>
      <c r="F7" s="239"/>
      <c r="G7" s="239"/>
      <c r="H7" s="239"/>
      <c r="I7" s="239"/>
      <c r="J7" s="239"/>
      <c r="K7" s="239"/>
      <c r="L7" s="239"/>
      <c r="M7" s="239"/>
      <c r="N7" s="239"/>
      <c r="O7" s="239"/>
      <c r="P7" s="239"/>
      <c r="Q7" s="239"/>
      <c r="R7" s="239"/>
    </row>
    <row r="8" spans="1:21" ht="17.25" customHeight="1">
      <c r="A8" s="1159" t="s">
        <v>256</v>
      </c>
      <c r="B8" s="1159"/>
      <c r="C8" s="1171" t="s">
        <v>257</v>
      </c>
      <c r="D8" s="1159"/>
      <c r="E8" s="624">
        <f>入力シート!C2</f>
        <v>0</v>
      </c>
      <c r="F8" s="624"/>
      <c r="G8" s="624"/>
      <c r="H8" s="624"/>
      <c r="I8" s="624"/>
      <c r="J8" s="624"/>
      <c r="K8" s="1171" t="s">
        <v>258</v>
      </c>
      <c r="L8" s="1159"/>
      <c r="M8" s="1153">
        <f>入力シート!AG2</f>
        <v>0</v>
      </c>
      <c r="N8" s="1154"/>
      <c r="O8" s="1154"/>
      <c r="P8" s="1154"/>
      <c r="Q8" s="1154"/>
      <c r="R8" s="1151" t="s">
        <v>275</v>
      </c>
    </row>
    <row r="9" spans="1:21" ht="17.25" customHeight="1">
      <c r="A9" s="1159"/>
      <c r="B9" s="1159"/>
      <c r="C9" s="1159"/>
      <c r="D9" s="1159"/>
      <c r="E9" s="624"/>
      <c r="F9" s="624"/>
      <c r="G9" s="624"/>
      <c r="H9" s="624"/>
      <c r="I9" s="624"/>
      <c r="J9" s="624"/>
      <c r="K9" s="1159"/>
      <c r="L9" s="1159"/>
      <c r="M9" s="1155"/>
      <c r="N9" s="1156"/>
      <c r="O9" s="1156"/>
      <c r="P9" s="1156"/>
      <c r="Q9" s="1156"/>
      <c r="R9" s="1152"/>
    </row>
    <row r="10" spans="1:21" ht="17.25" customHeight="1">
      <c r="A10" s="1159"/>
      <c r="B10" s="1159"/>
      <c r="C10" s="1159" t="s">
        <v>259</v>
      </c>
      <c r="D10" s="1159"/>
      <c r="E10" s="624">
        <v>0</v>
      </c>
      <c r="F10" s="624"/>
      <c r="G10" s="624"/>
      <c r="H10" s="624"/>
      <c r="I10" s="624"/>
      <c r="J10" s="624"/>
      <c r="K10" s="624"/>
      <c r="L10" s="624"/>
      <c r="M10" s="624"/>
      <c r="N10" s="624"/>
      <c r="O10" s="624"/>
      <c r="P10" s="624"/>
      <c r="Q10" s="624"/>
      <c r="R10" s="624"/>
    </row>
    <row r="11" spans="1:21" ht="17.25" customHeight="1">
      <c r="A11" s="1159"/>
      <c r="B11" s="1159"/>
      <c r="C11" s="1159"/>
      <c r="D11" s="1159"/>
      <c r="E11" s="624"/>
      <c r="F11" s="624"/>
      <c r="G11" s="624"/>
      <c r="H11" s="624"/>
      <c r="I11" s="624"/>
      <c r="J11" s="624"/>
      <c r="K11" s="624"/>
      <c r="L11" s="624"/>
      <c r="M11" s="624"/>
      <c r="N11" s="624"/>
      <c r="O11" s="624"/>
      <c r="P11" s="624"/>
      <c r="Q11" s="624"/>
      <c r="R11" s="624"/>
    </row>
    <row r="12" spans="1:21" ht="17.25" customHeight="1">
      <c r="A12" s="1159"/>
      <c r="B12" s="1159"/>
      <c r="C12" s="1159" t="s">
        <v>284</v>
      </c>
      <c r="D12" s="1159"/>
      <c r="E12" s="624">
        <v>0</v>
      </c>
      <c r="F12" s="624"/>
      <c r="G12" s="624"/>
      <c r="H12" s="624"/>
      <c r="I12" s="624"/>
      <c r="J12" s="624"/>
      <c r="K12" s="624"/>
      <c r="L12" s="624"/>
      <c r="M12" s="624"/>
      <c r="N12" s="624"/>
      <c r="O12" s="624"/>
      <c r="P12" s="624"/>
      <c r="Q12" s="624"/>
      <c r="R12" s="624"/>
      <c r="U12" s="58" t="s">
        <v>250</v>
      </c>
    </row>
    <row r="13" spans="1:21" ht="17.25" customHeight="1">
      <c r="A13" s="1159"/>
      <c r="B13" s="1159"/>
      <c r="C13" s="1159"/>
      <c r="D13" s="1159"/>
      <c r="E13" s="624"/>
      <c r="F13" s="624"/>
      <c r="G13" s="624"/>
      <c r="H13" s="624"/>
      <c r="I13" s="624"/>
      <c r="J13" s="624"/>
      <c r="K13" s="624"/>
      <c r="L13" s="624"/>
      <c r="M13" s="624"/>
      <c r="N13" s="624"/>
      <c r="O13" s="624"/>
      <c r="P13" s="624"/>
      <c r="Q13" s="624"/>
      <c r="R13" s="624"/>
      <c r="U13" s="58" t="s">
        <v>249</v>
      </c>
    </row>
    <row r="14" spans="1:21" ht="17.25" customHeight="1">
      <c r="A14" s="1159" t="s">
        <v>75</v>
      </c>
      <c r="B14" s="1159"/>
      <c r="C14" s="1169">
        <v>0</v>
      </c>
      <c r="D14" s="1157"/>
      <c r="E14" s="1157"/>
      <c r="F14" s="1157"/>
      <c r="G14" s="1157"/>
      <c r="H14" s="1157"/>
      <c r="I14" s="1154" t="s">
        <v>8</v>
      </c>
      <c r="J14" s="1154"/>
      <c r="K14" s="1157">
        <v>0</v>
      </c>
      <c r="L14" s="1157"/>
      <c r="M14" s="1157"/>
      <c r="N14" s="1157"/>
      <c r="O14" s="1157"/>
      <c r="P14" s="1157"/>
      <c r="Q14" s="1157"/>
      <c r="R14" s="1151"/>
      <c r="U14" s="58" t="s">
        <v>37</v>
      </c>
    </row>
    <row r="15" spans="1:21" ht="17.25" customHeight="1">
      <c r="A15" s="1159"/>
      <c r="B15" s="1159"/>
      <c r="C15" s="1170"/>
      <c r="D15" s="1158"/>
      <c r="E15" s="1158"/>
      <c r="F15" s="1158"/>
      <c r="G15" s="1158"/>
      <c r="H15" s="1158"/>
      <c r="I15" s="1156"/>
      <c r="J15" s="1156"/>
      <c r="K15" s="1158"/>
      <c r="L15" s="1158"/>
      <c r="M15" s="1158"/>
      <c r="N15" s="1158"/>
      <c r="O15" s="1158"/>
      <c r="P15" s="1158"/>
      <c r="Q15" s="1158"/>
      <c r="R15" s="1152"/>
      <c r="U15" s="58" t="s">
        <v>38</v>
      </c>
    </row>
    <row r="16" spans="1:21">
      <c r="U16" s="58" t="s">
        <v>39</v>
      </c>
    </row>
    <row r="17" spans="1:21">
      <c r="U17" s="58" t="s">
        <v>19</v>
      </c>
    </row>
    <row r="18" spans="1:21" ht="21.75" customHeight="1">
      <c r="A18" s="184" t="s">
        <v>349</v>
      </c>
      <c r="B18" s="1159" t="s">
        <v>49</v>
      </c>
      <c r="C18" s="1159"/>
      <c r="D18" s="1159"/>
      <c r="E18" s="1159"/>
      <c r="F18" s="1159"/>
      <c r="G18" s="1164" t="s">
        <v>248</v>
      </c>
      <c r="H18" s="1165"/>
      <c r="I18" s="1166"/>
      <c r="J18" s="249" t="s">
        <v>349</v>
      </c>
      <c r="K18" s="1159" t="s">
        <v>49</v>
      </c>
      <c r="L18" s="1159"/>
      <c r="M18" s="1159"/>
      <c r="N18" s="1159"/>
      <c r="O18" s="1159"/>
      <c r="P18" s="1159" t="s">
        <v>248</v>
      </c>
      <c r="Q18" s="1159"/>
      <c r="R18" s="1159"/>
    </row>
    <row r="19" spans="1:21" ht="21.75" customHeight="1">
      <c r="A19" s="241">
        <v>1</v>
      </c>
      <c r="B19" s="1160"/>
      <c r="C19" s="1160"/>
      <c r="D19" s="1160"/>
      <c r="E19" s="1160"/>
      <c r="F19" s="1160"/>
      <c r="G19" s="1161"/>
      <c r="H19" s="1162"/>
      <c r="I19" s="1163"/>
      <c r="J19" s="242">
        <v>11</v>
      </c>
      <c r="K19" s="1160"/>
      <c r="L19" s="1160"/>
      <c r="M19" s="1160"/>
      <c r="N19" s="1160"/>
      <c r="O19" s="1160"/>
      <c r="P19" s="1160"/>
      <c r="Q19" s="1160"/>
      <c r="R19" s="1160"/>
    </row>
    <row r="20" spans="1:21" ht="21.75" customHeight="1">
      <c r="A20" s="241">
        <v>2</v>
      </c>
      <c r="B20" s="1160"/>
      <c r="C20" s="1160"/>
      <c r="D20" s="1160"/>
      <c r="E20" s="1160"/>
      <c r="F20" s="1160"/>
      <c r="G20" s="1161"/>
      <c r="H20" s="1162"/>
      <c r="I20" s="1163"/>
      <c r="J20" s="242">
        <v>12</v>
      </c>
      <c r="K20" s="1160"/>
      <c r="L20" s="1160"/>
      <c r="M20" s="1160"/>
      <c r="N20" s="1160"/>
      <c r="O20" s="1160"/>
      <c r="P20" s="1160"/>
      <c r="Q20" s="1160"/>
      <c r="R20" s="1160"/>
    </row>
    <row r="21" spans="1:21" ht="21.75" customHeight="1">
      <c r="A21" s="241">
        <v>3</v>
      </c>
      <c r="B21" s="1160"/>
      <c r="C21" s="1160"/>
      <c r="D21" s="1160"/>
      <c r="E21" s="1160"/>
      <c r="F21" s="1160"/>
      <c r="G21" s="1161"/>
      <c r="H21" s="1162"/>
      <c r="I21" s="1163"/>
      <c r="J21" s="242">
        <v>13</v>
      </c>
      <c r="K21" s="1160"/>
      <c r="L21" s="1160"/>
      <c r="M21" s="1160"/>
      <c r="N21" s="1160"/>
      <c r="O21" s="1160"/>
      <c r="P21" s="1160"/>
      <c r="Q21" s="1160"/>
      <c r="R21" s="1160"/>
    </row>
    <row r="22" spans="1:21" ht="21.75" customHeight="1">
      <c r="A22" s="241">
        <v>4</v>
      </c>
      <c r="B22" s="1160"/>
      <c r="C22" s="1160"/>
      <c r="D22" s="1160"/>
      <c r="E22" s="1160"/>
      <c r="F22" s="1160"/>
      <c r="G22" s="1161"/>
      <c r="H22" s="1162"/>
      <c r="I22" s="1163"/>
      <c r="J22" s="242">
        <v>14</v>
      </c>
      <c r="K22" s="1160"/>
      <c r="L22" s="1160"/>
      <c r="M22" s="1160"/>
      <c r="N22" s="1160"/>
      <c r="O22" s="1160"/>
      <c r="P22" s="1160"/>
      <c r="Q22" s="1160"/>
      <c r="R22" s="1160"/>
    </row>
    <row r="23" spans="1:21" ht="21.75" customHeight="1">
      <c r="A23" s="241">
        <v>5</v>
      </c>
      <c r="B23" s="1160"/>
      <c r="C23" s="1160"/>
      <c r="D23" s="1160"/>
      <c r="E23" s="1160"/>
      <c r="F23" s="1160"/>
      <c r="G23" s="1161"/>
      <c r="H23" s="1162"/>
      <c r="I23" s="1163"/>
      <c r="J23" s="242">
        <v>15</v>
      </c>
      <c r="K23" s="1160"/>
      <c r="L23" s="1160"/>
      <c r="M23" s="1160"/>
      <c r="N23" s="1160"/>
      <c r="O23" s="1160"/>
      <c r="P23" s="1160"/>
      <c r="Q23" s="1160"/>
      <c r="R23" s="1160"/>
    </row>
    <row r="24" spans="1:21" ht="21.75" customHeight="1">
      <c r="A24" s="241">
        <v>6</v>
      </c>
      <c r="B24" s="1160"/>
      <c r="C24" s="1160"/>
      <c r="D24" s="1160"/>
      <c r="E24" s="1160"/>
      <c r="F24" s="1160"/>
      <c r="G24" s="1161"/>
      <c r="H24" s="1162"/>
      <c r="I24" s="1163"/>
      <c r="J24" s="242">
        <v>16</v>
      </c>
      <c r="K24" s="1160"/>
      <c r="L24" s="1160"/>
      <c r="M24" s="1160"/>
      <c r="N24" s="1160"/>
      <c r="O24" s="1160"/>
      <c r="P24" s="1160"/>
      <c r="Q24" s="1160"/>
      <c r="R24" s="1160"/>
    </row>
    <row r="25" spans="1:21" ht="21.75" customHeight="1">
      <c r="A25" s="241">
        <v>7</v>
      </c>
      <c r="B25" s="1160"/>
      <c r="C25" s="1160"/>
      <c r="D25" s="1160"/>
      <c r="E25" s="1160"/>
      <c r="F25" s="1160"/>
      <c r="G25" s="1161"/>
      <c r="H25" s="1162"/>
      <c r="I25" s="1163"/>
      <c r="J25" s="242">
        <v>17</v>
      </c>
      <c r="K25" s="1160"/>
      <c r="L25" s="1160"/>
      <c r="M25" s="1160"/>
      <c r="N25" s="1160"/>
      <c r="O25" s="1160"/>
      <c r="P25" s="1160"/>
      <c r="Q25" s="1160"/>
      <c r="R25" s="1160"/>
    </row>
    <row r="26" spans="1:21" ht="21.75" customHeight="1">
      <c r="A26" s="241">
        <v>8</v>
      </c>
      <c r="B26" s="1160"/>
      <c r="C26" s="1160"/>
      <c r="D26" s="1160"/>
      <c r="E26" s="1160"/>
      <c r="F26" s="1160"/>
      <c r="G26" s="1161"/>
      <c r="H26" s="1162"/>
      <c r="I26" s="1163"/>
      <c r="J26" s="242">
        <v>18</v>
      </c>
      <c r="K26" s="1160"/>
      <c r="L26" s="1160"/>
      <c r="M26" s="1160"/>
      <c r="N26" s="1160"/>
      <c r="O26" s="1160"/>
      <c r="P26" s="1160"/>
      <c r="Q26" s="1160"/>
      <c r="R26" s="1160"/>
    </row>
    <row r="27" spans="1:21" ht="21.75" customHeight="1">
      <c r="A27" s="241">
        <v>9</v>
      </c>
      <c r="B27" s="1160"/>
      <c r="C27" s="1160"/>
      <c r="D27" s="1160"/>
      <c r="E27" s="1160"/>
      <c r="F27" s="1160"/>
      <c r="G27" s="1161"/>
      <c r="H27" s="1162"/>
      <c r="I27" s="1163"/>
      <c r="J27" s="242">
        <v>19</v>
      </c>
      <c r="K27" s="1160"/>
      <c r="L27" s="1160"/>
      <c r="M27" s="1160"/>
      <c r="N27" s="1160"/>
      <c r="O27" s="1160"/>
      <c r="P27" s="1160"/>
      <c r="Q27" s="1160"/>
      <c r="R27" s="1160"/>
    </row>
    <row r="28" spans="1:21" ht="21.75" customHeight="1">
      <c r="A28" s="241">
        <v>10</v>
      </c>
      <c r="B28" s="1161"/>
      <c r="C28" s="1162"/>
      <c r="D28" s="1162"/>
      <c r="E28" s="1162"/>
      <c r="F28" s="1184"/>
      <c r="G28" s="1161"/>
      <c r="H28" s="1162"/>
      <c r="I28" s="1163"/>
      <c r="J28" s="242">
        <v>20</v>
      </c>
      <c r="K28" s="1161"/>
      <c r="L28" s="1162"/>
      <c r="M28" s="1162"/>
      <c r="N28" s="1162"/>
      <c r="O28" s="1184"/>
      <c r="P28" s="1160"/>
      <c r="Q28" s="1160"/>
      <c r="R28" s="1160"/>
    </row>
    <row r="29" spans="1:21" ht="21.65" hidden="1" customHeight="1">
      <c r="A29" s="243"/>
      <c r="B29" s="1161"/>
      <c r="C29" s="1162"/>
      <c r="D29" s="1162"/>
      <c r="E29" s="1162"/>
      <c r="F29" s="1184"/>
      <c r="G29" s="1161"/>
      <c r="H29" s="1162"/>
      <c r="I29" s="1163"/>
      <c r="J29" s="244"/>
      <c r="K29" s="1161"/>
      <c r="L29" s="1162"/>
      <c r="M29" s="1162"/>
      <c r="N29" s="1162"/>
      <c r="O29" s="1184"/>
      <c r="P29" s="1160"/>
      <c r="Q29" s="1160"/>
      <c r="R29" s="1160"/>
    </row>
    <row r="32" spans="1:21" ht="24" customHeight="1">
      <c r="A32" s="1185" t="s">
        <v>248</v>
      </c>
      <c r="B32" s="1186"/>
      <c r="C32" s="1186"/>
      <c r="D32" s="1186"/>
      <c r="E32" s="1187"/>
      <c r="F32" s="1183" t="s">
        <v>247</v>
      </c>
      <c r="G32" s="1183"/>
      <c r="H32" s="1183"/>
      <c r="I32" s="1183" t="s">
        <v>246</v>
      </c>
      <c r="J32" s="1183"/>
      <c r="K32" s="1183"/>
      <c r="L32" s="1183" t="s">
        <v>245</v>
      </c>
      <c r="M32" s="1183"/>
      <c r="N32" s="1183"/>
      <c r="O32" s="1183" t="s">
        <v>95</v>
      </c>
      <c r="P32" s="1183"/>
      <c r="Q32" s="1183"/>
      <c r="R32" s="1183"/>
    </row>
    <row r="33" spans="1:18" ht="24" customHeight="1">
      <c r="A33" s="1135" t="s">
        <v>418</v>
      </c>
      <c r="B33" s="1136"/>
      <c r="C33" s="1136"/>
      <c r="D33" s="1136"/>
      <c r="E33" s="1137"/>
      <c r="F33" s="1138">
        <v>150</v>
      </c>
      <c r="G33" s="1138"/>
      <c r="H33" s="1138"/>
      <c r="I33" s="1139"/>
      <c r="J33" s="1139"/>
      <c r="K33" s="1139"/>
      <c r="L33" s="1140"/>
      <c r="M33" s="1140"/>
      <c r="N33" s="1140"/>
      <c r="O33" s="1138">
        <f>F33*I33*L33</f>
        <v>0</v>
      </c>
      <c r="P33" s="1138"/>
      <c r="Q33" s="1138"/>
      <c r="R33" s="1138"/>
    </row>
    <row r="34" spans="1:18" ht="24" customHeight="1">
      <c r="A34" s="1135" t="s">
        <v>244</v>
      </c>
      <c r="B34" s="1136"/>
      <c r="C34" s="1136"/>
      <c r="D34" s="1136"/>
      <c r="E34" s="1137"/>
      <c r="F34" s="1138">
        <v>450</v>
      </c>
      <c r="G34" s="1138"/>
      <c r="H34" s="1138"/>
      <c r="I34" s="1139"/>
      <c r="J34" s="1139"/>
      <c r="K34" s="1139"/>
      <c r="L34" s="1140"/>
      <c r="M34" s="1140"/>
      <c r="N34" s="1140"/>
      <c r="O34" s="1138">
        <f>F34*I34*L34</f>
        <v>0</v>
      </c>
      <c r="P34" s="1138"/>
      <c r="Q34" s="1138"/>
      <c r="R34" s="1138"/>
    </row>
    <row r="35" spans="1:18" ht="24" customHeight="1">
      <c r="A35" s="1135" t="s">
        <v>39</v>
      </c>
      <c r="B35" s="1136"/>
      <c r="C35" s="1136"/>
      <c r="D35" s="1136"/>
      <c r="E35" s="1137"/>
      <c r="F35" s="1138">
        <v>600</v>
      </c>
      <c r="G35" s="1138"/>
      <c r="H35" s="1138"/>
      <c r="I35" s="1139"/>
      <c r="J35" s="1139"/>
      <c r="K35" s="1139"/>
      <c r="L35" s="1140"/>
      <c r="M35" s="1140"/>
      <c r="N35" s="1140"/>
      <c r="O35" s="1138">
        <f>F35*I35*L35</f>
        <v>0</v>
      </c>
      <c r="P35" s="1138"/>
      <c r="Q35" s="1138"/>
      <c r="R35" s="1138"/>
    </row>
    <row r="36" spans="1:18" ht="24" customHeight="1">
      <c r="A36" s="1180" t="s">
        <v>19</v>
      </c>
      <c r="B36" s="1181"/>
      <c r="C36" s="1181"/>
      <c r="D36" s="1181"/>
      <c r="E36" s="1182"/>
      <c r="F36" s="1177">
        <v>1400</v>
      </c>
      <c r="G36" s="1177"/>
      <c r="H36" s="1177"/>
      <c r="I36" s="1178"/>
      <c r="J36" s="1178"/>
      <c r="K36" s="1178"/>
      <c r="L36" s="1179"/>
      <c r="M36" s="1179"/>
      <c r="N36" s="1179"/>
      <c r="O36" s="1177">
        <f>F36*I36*L36</f>
        <v>0</v>
      </c>
      <c r="P36" s="1177"/>
      <c r="Q36" s="1177"/>
      <c r="R36" s="1177"/>
    </row>
    <row r="37" spans="1:18" ht="24" customHeight="1" thickBot="1">
      <c r="A37" s="1141" t="s">
        <v>21</v>
      </c>
      <c r="B37" s="1142"/>
      <c r="C37" s="1142"/>
      <c r="D37" s="1142"/>
      <c r="E37" s="1143"/>
      <c r="F37" s="1144">
        <v>1800</v>
      </c>
      <c r="G37" s="1144"/>
      <c r="H37" s="1144"/>
      <c r="I37" s="1145"/>
      <c r="J37" s="1145"/>
      <c r="K37" s="1145"/>
      <c r="L37" s="1146"/>
      <c r="M37" s="1146"/>
      <c r="N37" s="1146"/>
      <c r="O37" s="1144">
        <f>F37*I37*L37</f>
        <v>0</v>
      </c>
      <c r="P37" s="1144"/>
      <c r="Q37" s="1144"/>
      <c r="R37" s="1144"/>
    </row>
    <row r="38" spans="1:18" ht="24" customHeight="1" thickTop="1">
      <c r="A38" s="1174" t="s">
        <v>243</v>
      </c>
      <c r="B38" s="1175"/>
      <c r="C38" s="1175"/>
      <c r="D38" s="1175"/>
      <c r="E38" s="1175"/>
      <c r="F38" s="1175"/>
      <c r="G38" s="1175"/>
      <c r="H38" s="1175"/>
      <c r="I38" s="1175"/>
      <c r="J38" s="1175"/>
      <c r="K38" s="1175"/>
      <c r="L38" s="1175"/>
      <c r="M38" s="1175"/>
      <c r="N38" s="1176"/>
      <c r="O38" s="1167">
        <f>SUM(O34:R36)</f>
        <v>0</v>
      </c>
      <c r="P38" s="1167"/>
      <c r="Q38" s="1167"/>
      <c r="R38" s="1167"/>
    </row>
    <row r="39" spans="1:18" ht="31.5" customHeight="1">
      <c r="A39" s="245"/>
      <c r="B39" s="245"/>
      <c r="C39" s="245"/>
      <c r="D39" s="245"/>
      <c r="E39" s="245"/>
      <c r="F39" s="245"/>
      <c r="G39" s="245"/>
      <c r="H39" s="245"/>
      <c r="I39" s="245"/>
      <c r="J39" s="245"/>
      <c r="K39" s="245"/>
      <c r="L39" s="245"/>
      <c r="M39" s="245"/>
      <c r="N39" s="245"/>
      <c r="O39" s="246"/>
      <c r="P39" s="246"/>
      <c r="Q39" s="246"/>
      <c r="R39" s="246"/>
    </row>
    <row r="40" spans="1:18" ht="18.75" customHeight="1">
      <c r="A40" s="1149" t="s">
        <v>373</v>
      </c>
      <c r="B40" s="1149"/>
      <c r="C40" s="1149"/>
      <c r="D40" s="1149"/>
      <c r="E40" s="1149"/>
      <c r="F40" s="1149"/>
      <c r="G40" s="1149"/>
      <c r="H40" s="1149"/>
      <c r="I40" s="1149"/>
      <c r="J40" s="245"/>
      <c r="K40" s="245"/>
      <c r="L40" s="245"/>
      <c r="M40" s="245"/>
      <c r="N40" s="245"/>
      <c r="O40" s="246"/>
      <c r="P40" s="246"/>
      <c r="Q40" s="246"/>
      <c r="R40" s="246"/>
    </row>
    <row r="41" spans="1:18" ht="18" customHeight="1">
      <c r="A41" s="1147" t="s">
        <v>374</v>
      </c>
      <c r="B41" s="1147"/>
      <c r="C41" s="1147"/>
      <c r="D41" s="1147"/>
      <c r="E41" s="1147"/>
      <c r="F41" s="1147"/>
      <c r="G41" s="1147"/>
      <c r="H41" s="1147"/>
      <c r="I41" s="1147"/>
      <c r="J41" s="1147"/>
      <c r="K41" s="1147"/>
      <c r="L41" s="1147"/>
      <c r="M41" s="1147"/>
      <c r="N41" s="1147"/>
      <c r="O41" s="1147"/>
      <c r="P41" s="1147"/>
      <c r="Q41" s="1147"/>
      <c r="R41" s="1147"/>
    </row>
    <row r="43" spans="1:18" ht="26.25" customHeight="1">
      <c r="A43" s="247"/>
      <c r="B43" s="1150" t="s">
        <v>288</v>
      </c>
      <c r="C43" s="1150"/>
      <c r="D43" s="1150"/>
      <c r="E43" s="1150"/>
      <c r="F43" s="1150"/>
      <c r="G43" s="1150"/>
      <c r="H43" s="1150"/>
      <c r="I43" s="1150"/>
      <c r="J43" s="1150"/>
      <c r="K43" s="1150"/>
      <c r="L43" s="1150" t="s">
        <v>289</v>
      </c>
      <c r="M43" s="1150"/>
      <c r="N43" s="1150"/>
      <c r="O43" s="1150"/>
      <c r="P43" s="1150"/>
      <c r="Q43" s="1150"/>
      <c r="R43" s="1150"/>
    </row>
    <row r="44" spans="1:18" ht="79.5" customHeight="1">
      <c r="A44" s="248" t="s">
        <v>290</v>
      </c>
      <c r="B44" s="1148" t="s">
        <v>291</v>
      </c>
      <c r="C44" s="1148"/>
      <c r="D44" s="1148"/>
      <c r="E44" s="1148"/>
      <c r="F44" s="1148"/>
      <c r="G44" s="1148"/>
      <c r="H44" s="1148"/>
      <c r="I44" s="1148"/>
      <c r="J44" s="1148"/>
      <c r="K44" s="1148"/>
      <c r="L44" s="1148" t="s">
        <v>301</v>
      </c>
      <c r="M44" s="1148"/>
      <c r="N44" s="1148"/>
      <c r="O44" s="1148"/>
      <c r="P44" s="1148"/>
      <c r="Q44" s="1148"/>
      <c r="R44" s="1148"/>
    </row>
    <row r="45" spans="1:18" ht="72.75" customHeight="1">
      <c r="A45" s="248" t="s">
        <v>292</v>
      </c>
      <c r="B45" s="1148" t="s">
        <v>293</v>
      </c>
      <c r="C45" s="1148"/>
      <c r="D45" s="1148"/>
      <c r="E45" s="1148"/>
      <c r="F45" s="1148"/>
      <c r="G45" s="1148"/>
      <c r="H45" s="1148"/>
      <c r="I45" s="1148"/>
      <c r="J45" s="1148"/>
      <c r="K45" s="1148"/>
      <c r="L45" s="1148" t="s">
        <v>302</v>
      </c>
      <c r="M45" s="1148"/>
      <c r="N45" s="1148"/>
      <c r="O45" s="1148"/>
      <c r="P45" s="1148"/>
      <c r="Q45" s="1148"/>
      <c r="R45" s="1148"/>
    </row>
    <row r="46" spans="1:18" ht="71.25" customHeight="1">
      <c r="A46" s="248" t="s">
        <v>294</v>
      </c>
      <c r="B46" s="1148" t="s">
        <v>355</v>
      </c>
      <c r="C46" s="1148"/>
      <c r="D46" s="1148"/>
      <c r="E46" s="1148"/>
      <c r="F46" s="1148"/>
      <c r="G46" s="1148"/>
      <c r="H46" s="1148"/>
      <c r="I46" s="1148"/>
      <c r="J46" s="1148"/>
      <c r="K46" s="1148"/>
      <c r="L46" s="1148" t="s">
        <v>303</v>
      </c>
      <c r="M46" s="1148"/>
      <c r="N46" s="1148"/>
      <c r="O46" s="1148"/>
      <c r="P46" s="1148"/>
      <c r="Q46" s="1148"/>
      <c r="R46" s="1148"/>
    </row>
    <row r="47" spans="1:18" ht="72" customHeight="1">
      <c r="A47" s="248" t="s">
        <v>295</v>
      </c>
      <c r="B47" s="1148" t="s">
        <v>356</v>
      </c>
      <c r="C47" s="1148"/>
      <c r="D47" s="1148"/>
      <c r="E47" s="1148"/>
      <c r="F47" s="1148"/>
      <c r="G47" s="1148"/>
      <c r="H47" s="1148"/>
      <c r="I47" s="1148"/>
      <c r="J47" s="1148"/>
      <c r="K47" s="1148"/>
      <c r="L47" s="1148" t="s">
        <v>304</v>
      </c>
      <c r="M47" s="1148"/>
      <c r="N47" s="1148"/>
      <c r="O47" s="1148"/>
      <c r="P47" s="1148"/>
      <c r="Q47" s="1148"/>
      <c r="R47" s="1148"/>
    </row>
    <row r="48" spans="1:18" ht="52.5" customHeight="1">
      <c r="A48" s="248" t="s">
        <v>296</v>
      </c>
      <c r="B48" s="1148" t="s">
        <v>297</v>
      </c>
      <c r="C48" s="1148"/>
      <c r="D48" s="1148"/>
      <c r="E48" s="1148"/>
      <c r="F48" s="1148"/>
      <c r="G48" s="1148"/>
      <c r="H48" s="1148"/>
      <c r="I48" s="1148"/>
      <c r="J48" s="1148"/>
      <c r="K48" s="1148"/>
      <c r="L48" s="1148" t="s">
        <v>305</v>
      </c>
      <c r="M48" s="1148"/>
      <c r="N48" s="1148"/>
      <c r="O48" s="1148"/>
      <c r="P48" s="1148"/>
      <c r="Q48" s="1148"/>
      <c r="R48" s="1148"/>
    </row>
    <row r="49" spans="1:18" ht="79.5" customHeight="1">
      <c r="A49" s="248" t="s">
        <v>298</v>
      </c>
      <c r="B49" s="1148" t="s">
        <v>299</v>
      </c>
      <c r="C49" s="1148"/>
      <c r="D49" s="1148"/>
      <c r="E49" s="1148"/>
      <c r="F49" s="1148"/>
      <c r="G49" s="1148"/>
      <c r="H49" s="1148"/>
      <c r="I49" s="1148"/>
      <c r="J49" s="1148"/>
      <c r="K49" s="1148"/>
      <c r="L49" s="1148" t="s">
        <v>306</v>
      </c>
      <c r="M49" s="1148"/>
      <c r="N49" s="1148"/>
      <c r="O49" s="1148"/>
      <c r="P49" s="1148"/>
      <c r="Q49" s="1148"/>
      <c r="R49" s="1148"/>
    </row>
    <row r="50" spans="1:18" ht="87" customHeight="1">
      <c r="A50" s="248" t="s">
        <v>300</v>
      </c>
      <c r="B50" s="1148" t="s">
        <v>357</v>
      </c>
      <c r="C50" s="1148"/>
      <c r="D50" s="1148"/>
      <c r="E50" s="1148"/>
      <c r="F50" s="1148"/>
      <c r="G50" s="1148"/>
      <c r="H50" s="1148"/>
      <c r="I50" s="1148"/>
      <c r="J50" s="1148"/>
      <c r="K50" s="1148"/>
      <c r="L50" s="1148" t="s">
        <v>307</v>
      </c>
      <c r="M50" s="1148"/>
      <c r="N50" s="1148"/>
      <c r="O50" s="1148"/>
      <c r="P50" s="1148"/>
      <c r="Q50" s="1148"/>
      <c r="R50" s="1148"/>
    </row>
  </sheetData>
  <mergeCells count="116">
    <mergeCell ref="P21:R21"/>
    <mergeCell ref="P23:R23"/>
    <mergeCell ref="K24:O24"/>
    <mergeCell ref="P24:R24"/>
    <mergeCell ref="B25:F25"/>
    <mergeCell ref="G25:I25"/>
    <mergeCell ref="K25:O25"/>
    <mergeCell ref="P25:R25"/>
    <mergeCell ref="P22:R22"/>
    <mergeCell ref="B21:F21"/>
    <mergeCell ref="G21:I21"/>
    <mergeCell ref="K21:O21"/>
    <mergeCell ref="B22:F22"/>
    <mergeCell ref="G22:I22"/>
    <mergeCell ref="K22:O22"/>
    <mergeCell ref="G23:I23"/>
    <mergeCell ref="K23:O23"/>
    <mergeCell ref="G24:I24"/>
    <mergeCell ref="I32:K32"/>
    <mergeCell ref="L32:N32"/>
    <mergeCell ref="F32:H32"/>
    <mergeCell ref="P29:R29"/>
    <mergeCell ref="B26:F26"/>
    <mergeCell ref="G26:I26"/>
    <mergeCell ref="K26:O26"/>
    <mergeCell ref="P26:R26"/>
    <mergeCell ref="B27:F27"/>
    <mergeCell ref="G27:I27"/>
    <mergeCell ref="B28:F28"/>
    <mergeCell ref="G28:I28"/>
    <mergeCell ref="K28:O28"/>
    <mergeCell ref="P28:R28"/>
    <mergeCell ref="K27:O27"/>
    <mergeCell ref="P27:R27"/>
    <mergeCell ref="K29:O29"/>
    <mergeCell ref="B29:F29"/>
    <mergeCell ref="G29:I29"/>
    <mergeCell ref="O32:R32"/>
    <mergeCell ref="A32:E32"/>
    <mergeCell ref="A38:N38"/>
    <mergeCell ref="F34:H34"/>
    <mergeCell ref="I34:K34"/>
    <mergeCell ref="L34:N34"/>
    <mergeCell ref="O34:R34"/>
    <mergeCell ref="F35:H35"/>
    <mergeCell ref="I35:K35"/>
    <mergeCell ref="L35:N35"/>
    <mergeCell ref="O35:R35"/>
    <mergeCell ref="F36:H36"/>
    <mergeCell ref="I36:K36"/>
    <mergeCell ref="L36:N36"/>
    <mergeCell ref="O36:R36"/>
    <mergeCell ref="A34:E34"/>
    <mergeCell ref="A35:E35"/>
    <mergeCell ref="A36:E36"/>
    <mergeCell ref="A2:R3"/>
    <mergeCell ref="R14:R15"/>
    <mergeCell ref="A14:B15"/>
    <mergeCell ref="A8:B13"/>
    <mergeCell ref="C14:H15"/>
    <mergeCell ref="K8:L9"/>
    <mergeCell ref="C10:D11"/>
    <mergeCell ref="E10:R11"/>
    <mergeCell ref="C12:D13"/>
    <mergeCell ref="E12:R13"/>
    <mergeCell ref="M5:N5"/>
    <mergeCell ref="O5:R5"/>
    <mergeCell ref="C8:D9"/>
    <mergeCell ref="E8:J9"/>
    <mergeCell ref="A40:I40"/>
    <mergeCell ref="B43:K43"/>
    <mergeCell ref="L43:R43"/>
    <mergeCell ref="B44:K44"/>
    <mergeCell ref="L44:R44"/>
    <mergeCell ref="R8:R9"/>
    <mergeCell ref="M8:Q9"/>
    <mergeCell ref="I14:J15"/>
    <mergeCell ref="K14:Q15"/>
    <mergeCell ref="P18:R18"/>
    <mergeCell ref="B19:F19"/>
    <mergeCell ref="K19:O19"/>
    <mergeCell ref="P19:R19"/>
    <mergeCell ref="B20:F20"/>
    <mergeCell ref="G20:I20"/>
    <mergeCell ref="K20:O20"/>
    <mergeCell ref="P20:R20"/>
    <mergeCell ref="K18:O18"/>
    <mergeCell ref="G19:I19"/>
    <mergeCell ref="G18:I18"/>
    <mergeCell ref="B18:F18"/>
    <mergeCell ref="B24:F24"/>
    <mergeCell ref="B23:F23"/>
    <mergeCell ref="O38:R38"/>
    <mergeCell ref="A41:R41"/>
    <mergeCell ref="B48:K48"/>
    <mergeCell ref="L48:R48"/>
    <mergeCell ref="B49:K49"/>
    <mergeCell ref="L49:R49"/>
    <mergeCell ref="B50:K50"/>
    <mergeCell ref="L50:R50"/>
    <mergeCell ref="B45:K45"/>
    <mergeCell ref="L45:R45"/>
    <mergeCell ref="B46:K46"/>
    <mergeCell ref="L46:R46"/>
    <mergeCell ref="B47:K47"/>
    <mergeCell ref="L47:R47"/>
    <mergeCell ref="A33:E33"/>
    <mergeCell ref="F33:H33"/>
    <mergeCell ref="I33:K33"/>
    <mergeCell ref="L33:N33"/>
    <mergeCell ref="O33:R33"/>
    <mergeCell ref="A37:E37"/>
    <mergeCell ref="F37:H37"/>
    <mergeCell ref="I37:K37"/>
    <mergeCell ref="L37:N37"/>
    <mergeCell ref="O37:R37"/>
  </mergeCells>
  <phoneticPr fontId="1"/>
  <dataValidations count="2">
    <dataValidation type="list" allowBlank="1" showInputMessage="1" showErrorMessage="1" sqref="P19:R29 G19:I29" xr:uid="{00000000-0002-0000-0A00-000000000000}">
      <formula1>$U$12:$U$17</formula1>
    </dataValidation>
    <dataValidation type="list" allowBlank="1" showInputMessage="1" showErrorMessage="1" sqref="D6" xr:uid="{00000000-0002-0000-0A00-000001000000}">
      <formula1>"1,2,3,4,5,6,7"</formula1>
    </dataValidation>
  </dataValidations>
  <pageMargins left="0.7" right="0.7" top="0.75" bottom="0.75" header="0.3" footer="0.3"/>
  <pageSetup paperSize="9" scale="98" orientation="portrait" r:id="rId1"/>
  <rowBreaks count="1" manualBreakCount="1">
    <brk id="38" min="17" max="17"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T56"/>
  <sheetViews>
    <sheetView showZeros="0" view="pageBreakPreview" zoomScaleNormal="70" zoomScaleSheetLayoutView="100" workbookViewId="0">
      <selection activeCell="A2" sqref="A2:T3"/>
    </sheetView>
  </sheetViews>
  <sheetFormatPr defaultColWidth="8.90625" defaultRowHeight="13"/>
  <cols>
    <col min="1" max="1" width="3" style="58" customWidth="1"/>
    <col min="2" max="19" width="4.90625" style="58" customWidth="1"/>
    <col min="20" max="20" width="2.90625" style="58" customWidth="1"/>
    <col min="21" max="16384" width="8.90625" style="58"/>
  </cols>
  <sheetData>
    <row r="1" spans="1:20">
      <c r="Q1" s="1172"/>
      <c r="R1" s="1172"/>
      <c r="S1" s="1172"/>
    </row>
    <row r="2" spans="1:20" ht="13.5" customHeight="1">
      <c r="A2" s="1200" t="s">
        <v>260</v>
      </c>
      <c r="B2" s="1200"/>
      <c r="C2" s="1200"/>
      <c r="D2" s="1200"/>
      <c r="E2" s="1200"/>
      <c r="F2" s="1200"/>
      <c r="G2" s="1200"/>
      <c r="H2" s="1200"/>
      <c r="I2" s="1200"/>
      <c r="J2" s="1200"/>
      <c r="K2" s="1200"/>
      <c r="L2" s="1200"/>
      <c r="M2" s="1200"/>
      <c r="N2" s="1200"/>
      <c r="O2" s="1200"/>
      <c r="P2" s="1200"/>
      <c r="Q2" s="1200"/>
      <c r="R2" s="1200"/>
      <c r="S2" s="1200"/>
      <c r="T2" s="1200"/>
    </row>
    <row r="3" spans="1:20" ht="21" customHeight="1">
      <c r="A3" s="1200"/>
      <c r="B3" s="1200"/>
      <c r="C3" s="1200"/>
      <c r="D3" s="1200"/>
      <c r="E3" s="1200"/>
      <c r="F3" s="1200"/>
      <c r="G3" s="1200"/>
      <c r="H3" s="1200"/>
      <c r="I3" s="1200"/>
      <c r="J3" s="1200"/>
      <c r="K3" s="1200"/>
      <c r="L3" s="1200"/>
      <c r="M3" s="1200"/>
      <c r="N3" s="1200"/>
      <c r="O3" s="1200"/>
      <c r="P3" s="1200"/>
      <c r="Q3" s="1200"/>
      <c r="R3" s="1200"/>
      <c r="S3" s="1200"/>
      <c r="T3" s="1200"/>
    </row>
    <row r="4" spans="1:20" ht="17.25" customHeight="1">
      <c r="B4" s="58" t="s">
        <v>261</v>
      </c>
    </row>
    <row r="5" spans="1:20" ht="17.25" customHeight="1">
      <c r="B5" s="58" t="s">
        <v>262</v>
      </c>
    </row>
    <row r="6" spans="1:20" ht="17.25" customHeight="1">
      <c r="B6" s="58" t="s">
        <v>346</v>
      </c>
    </row>
    <row r="8" spans="1:20" ht="18" customHeight="1">
      <c r="H8" s="1199" t="s">
        <v>263</v>
      </c>
      <c r="I8" s="1199"/>
      <c r="J8" s="1199"/>
      <c r="K8" s="1199"/>
      <c r="L8" s="1199"/>
    </row>
    <row r="9" spans="1:20" ht="13.5" customHeight="1">
      <c r="B9" s="1190" t="s">
        <v>693</v>
      </c>
      <c r="C9" s="1191"/>
      <c r="D9" s="1191"/>
      <c r="E9" s="1191"/>
      <c r="F9" s="1191"/>
      <c r="G9" s="1191"/>
      <c r="H9" s="1191"/>
      <c r="I9" s="1191"/>
      <c r="J9" s="1191"/>
      <c r="K9" s="1191"/>
      <c r="L9" s="1191"/>
      <c r="M9" s="1191"/>
      <c r="N9" s="1191"/>
      <c r="O9" s="1191"/>
      <c r="P9" s="1191"/>
      <c r="Q9" s="1191"/>
      <c r="R9" s="1191"/>
      <c r="S9" s="1192"/>
    </row>
    <row r="10" spans="1:20" ht="13.5" customHeight="1">
      <c r="B10" s="1193"/>
      <c r="C10" s="1194"/>
      <c r="D10" s="1194"/>
      <c r="E10" s="1194"/>
      <c r="F10" s="1194"/>
      <c r="G10" s="1194"/>
      <c r="H10" s="1194"/>
      <c r="I10" s="1194"/>
      <c r="J10" s="1194"/>
      <c r="K10" s="1194"/>
      <c r="L10" s="1194"/>
      <c r="M10" s="1194"/>
      <c r="N10" s="1194"/>
      <c r="O10" s="1194"/>
      <c r="P10" s="1194"/>
      <c r="Q10" s="1194"/>
      <c r="R10" s="1194"/>
      <c r="S10" s="1195"/>
    </row>
    <row r="11" spans="1:20" ht="13.5" customHeight="1">
      <c r="B11" s="1193"/>
      <c r="C11" s="1194"/>
      <c r="D11" s="1194"/>
      <c r="E11" s="1194"/>
      <c r="F11" s="1194"/>
      <c r="G11" s="1194"/>
      <c r="H11" s="1194"/>
      <c r="I11" s="1194"/>
      <c r="J11" s="1194"/>
      <c r="K11" s="1194"/>
      <c r="L11" s="1194"/>
      <c r="M11" s="1194"/>
      <c r="N11" s="1194"/>
      <c r="O11" s="1194"/>
      <c r="P11" s="1194"/>
      <c r="Q11" s="1194"/>
      <c r="R11" s="1194"/>
      <c r="S11" s="1195"/>
    </row>
    <row r="12" spans="1:20" ht="13.5" customHeight="1">
      <c r="B12" s="1193"/>
      <c r="C12" s="1194"/>
      <c r="D12" s="1194"/>
      <c r="E12" s="1194"/>
      <c r="F12" s="1194"/>
      <c r="G12" s="1194"/>
      <c r="H12" s="1194"/>
      <c r="I12" s="1194"/>
      <c r="J12" s="1194"/>
      <c r="K12" s="1194"/>
      <c r="L12" s="1194"/>
      <c r="M12" s="1194"/>
      <c r="N12" s="1194"/>
      <c r="O12" s="1194"/>
      <c r="P12" s="1194"/>
      <c r="Q12" s="1194"/>
      <c r="R12" s="1194"/>
      <c r="S12" s="1195"/>
    </row>
    <row r="13" spans="1:20" ht="13.5" customHeight="1">
      <c r="B13" s="1193"/>
      <c r="C13" s="1194"/>
      <c r="D13" s="1194"/>
      <c r="E13" s="1194"/>
      <c r="F13" s="1194"/>
      <c r="G13" s="1194"/>
      <c r="H13" s="1194"/>
      <c r="I13" s="1194"/>
      <c r="J13" s="1194"/>
      <c r="K13" s="1194"/>
      <c r="L13" s="1194"/>
      <c r="M13" s="1194"/>
      <c r="N13" s="1194"/>
      <c r="O13" s="1194"/>
      <c r="P13" s="1194"/>
      <c r="Q13" s="1194"/>
      <c r="R13" s="1194"/>
      <c r="S13" s="1195"/>
    </row>
    <row r="14" spans="1:20" ht="13.5" customHeight="1">
      <c r="B14" s="1193"/>
      <c r="C14" s="1194"/>
      <c r="D14" s="1194"/>
      <c r="E14" s="1194"/>
      <c r="F14" s="1194"/>
      <c r="G14" s="1194"/>
      <c r="H14" s="1194"/>
      <c r="I14" s="1194"/>
      <c r="J14" s="1194"/>
      <c r="K14" s="1194"/>
      <c r="L14" s="1194"/>
      <c r="M14" s="1194"/>
      <c r="N14" s="1194"/>
      <c r="O14" s="1194"/>
      <c r="P14" s="1194"/>
      <c r="Q14" s="1194"/>
      <c r="R14" s="1194"/>
      <c r="S14" s="1195"/>
    </row>
    <row r="15" spans="1:20" ht="13.5" customHeight="1">
      <c r="B15" s="1193"/>
      <c r="C15" s="1194"/>
      <c r="D15" s="1194"/>
      <c r="E15" s="1194"/>
      <c r="F15" s="1194"/>
      <c r="G15" s="1194"/>
      <c r="H15" s="1194"/>
      <c r="I15" s="1194"/>
      <c r="J15" s="1194"/>
      <c r="K15" s="1194"/>
      <c r="L15" s="1194"/>
      <c r="M15" s="1194"/>
      <c r="N15" s="1194"/>
      <c r="O15" s="1194"/>
      <c r="P15" s="1194"/>
      <c r="Q15" s="1194"/>
      <c r="R15" s="1194"/>
      <c r="S15" s="1195"/>
    </row>
    <row r="16" spans="1:20" ht="13.5" customHeight="1">
      <c r="B16" s="1193"/>
      <c r="C16" s="1194"/>
      <c r="D16" s="1194"/>
      <c r="E16" s="1194"/>
      <c r="F16" s="1194"/>
      <c r="G16" s="1194"/>
      <c r="H16" s="1194"/>
      <c r="I16" s="1194"/>
      <c r="J16" s="1194"/>
      <c r="K16" s="1194"/>
      <c r="L16" s="1194"/>
      <c r="M16" s="1194"/>
      <c r="N16" s="1194"/>
      <c r="O16" s="1194"/>
      <c r="P16" s="1194"/>
      <c r="Q16" s="1194"/>
      <c r="R16" s="1194"/>
      <c r="S16" s="1195"/>
    </row>
    <row r="17" spans="2:19" ht="13.5" customHeight="1">
      <c r="B17" s="1193"/>
      <c r="C17" s="1194"/>
      <c r="D17" s="1194"/>
      <c r="E17" s="1194"/>
      <c r="F17" s="1194"/>
      <c r="G17" s="1194"/>
      <c r="H17" s="1194"/>
      <c r="I17" s="1194"/>
      <c r="J17" s="1194"/>
      <c r="K17" s="1194"/>
      <c r="L17" s="1194"/>
      <c r="M17" s="1194"/>
      <c r="N17" s="1194"/>
      <c r="O17" s="1194"/>
      <c r="P17" s="1194"/>
      <c r="Q17" s="1194"/>
      <c r="R17" s="1194"/>
      <c r="S17" s="1195"/>
    </row>
    <row r="18" spans="2:19" ht="13.5" customHeight="1">
      <c r="B18" s="1193"/>
      <c r="C18" s="1194"/>
      <c r="D18" s="1194"/>
      <c r="E18" s="1194"/>
      <c r="F18" s="1194"/>
      <c r="G18" s="1194"/>
      <c r="H18" s="1194"/>
      <c r="I18" s="1194"/>
      <c r="J18" s="1194"/>
      <c r="K18" s="1194"/>
      <c r="L18" s="1194"/>
      <c r="M18" s="1194"/>
      <c r="N18" s="1194"/>
      <c r="O18" s="1194"/>
      <c r="P18" s="1194"/>
      <c r="Q18" s="1194"/>
      <c r="R18" s="1194"/>
      <c r="S18" s="1195"/>
    </row>
    <row r="19" spans="2:19" ht="13.5" customHeight="1">
      <c r="B19" s="1193"/>
      <c r="C19" s="1194"/>
      <c r="D19" s="1194"/>
      <c r="E19" s="1194"/>
      <c r="F19" s="1194"/>
      <c r="G19" s="1194"/>
      <c r="H19" s="1194"/>
      <c r="I19" s="1194"/>
      <c r="J19" s="1194"/>
      <c r="K19" s="1194"/>
      <c r="L19" s="1194"/>
      <c r="M19" s="1194"/>
      <c r="N19" s="1194"/>
      <c r="O19" s="1194"/>
      <c r="P19" s="1194"/>
      <c r="Q19" s="1194"/>
      <c r="R19" s="1194"/>
      <c r="S19" s="1195"/>
    </row>
    <row r="20" spans="2:19" ht="13.5" customHeight="1">
      <c r="B20" s="1193"/>
      <c r="C20" s="1194"/>
      <c r="D20" s="1194"/>
      <c r="E20" s="1194"/>
      <c r="F20" s="1194"/>
      <c r="G20" s="1194"/>
      <c r="H20" s="1194"/>
      <c r="I20" s="1194"/>
      <c r="J20" s="1194"/>
      <c r="K20" s="1194"/>
      <c r="L20" s="1194"/>
      <c r="M20" s="1194"/>
      <c r="N20" s="1194"/>
      <c r="O20" s="1194"/>
      <c r="P20" s="1194"/>
      <c r="Q20" s="1194"/>
      <c r="R20" s="1194"/>
      <c r="S20" s="1195"/>
    </row>
    <row r="21" spans="2:19" ht="13.5" customHeight="1">
      <c r="B21" s="1193"/>
      <c r="C21" s="1194"/>
      <c r="D21" s="1194"/>
      <c r="E21" s="1194"/>
      <c r="F21" s="1194"/>
      <c r="G21" s="1194"/>
      <c r="H21" s="1194"/>
      <c r="I21" s="1194"/>
      <c r="J21" s="1194"/>
      <c r="K21" s="1194"/>
      <c r="L21" s="1194"/>
      <c r="M21" s="1194"/>
      <c r="N21" s="1194"/>
      <c r="O21" s="1194"/>
      <c r="P21" s="1194"/>
      <c r="Q21" s="1194"/>
      <c r="R21" s="1194"/>
      <c r="S21" s="1195"/>
    </row>
    <row r="22" spans="2:19" ht="13.5" customHeight="1">
      <c r="B22" s="1193"/>
      <c r="C22" s="1194"/>
      <c r="D22" s="1194"/>
      <c r="E22" s="1194"/>
      <c r="F22" s="1194"/>
      <c r="G22" s="1194"/>
      <c r="H22" s="1194"/>
      <c r="I22" s="1194"/>
      <c r="J22" s="1194"/>
      <c r="K22" s="1194"/>
      <c r="L22" s="1194"/>
      <c r="M22" s="1194"/>
      <c r="N22" s="1194"/>
      <c r="O22" s="1194"/>
      <c r="P22" s="1194"/>
      <c r="Q22" s="1194"/>
      <c r="R22" s="1194"/>
      <c r="S22" s="1195"/>
    </row>
    <row r="23" spans="2:19" ht="13.5" customHeight="1">
      <c r="B23" s="1193"/>
      <c r="C23" s="1194"/>
      <c r="D23" s="1194"/>
      <c r="E23" s="1194"/>
      <c r="F23" s="1194"/>
      <c r="G23" s="1194"/>
      <c r="H23" s="1194"/>
      <c r="I23" s="1194"/>
      <c r="J23" s="1194"/>
      <c r="K23" s="1194"/>
      <c r="L23" s="1194"/>
      <c r="M23" s="1194"/>
      <c r="N23" s="1194"/>
      <c r="O23" s="1194"/>
      <c r="P23" s="1194"/>
      <c r="Q23" s="1194"/>
      <c r="R23" s="1194"/>
      <c r="S23" s="1195"/>
    </row>
    <row r="24" spans="2:19" ht="13.5" customHeight="1">
      <c r="B24" s="1193"/>
      <c r="C24" s="1194"/>
      <c r="D24" s="1194"/>
      <c r="E24" s="1194"/>
      <c r="F24" s="1194"/>
      <c r="G24" s="1194"/>
      <c r="H24" s="1194"/>
      <c r="I24" s="1194"/>
      <c r="J24" s="1194"/>
      <c r="K24" s="1194"/>
      <c r="L24" s="1194"/>
      <c r="M24" s="1194"/>
      <c r="N24" s="1194"/>
      <c r="O24" s="1194"/>
      <c r="P24" s="1194"/>
      <c r="Q24" s="1194"/>
      <c r="R24" s="1194"/>
      <c r="S24" s="1195"/>
    </row>
    <row r="25" spans="2:19" ht="13.5" customHeight="1">
      <c r="B25" s="1193"/>
      <c r="C25" s="1194"/>
      <c r="D25" s="1194"/>
      <c r="E25" s="1194"/>
      <c r="F25" s="1194"/>
      <c r="G25" s="1194"/>
      <c r="H25" s="1194"/>
      <c r="I25" s="1194"/>
      <c r="J25" s="1194"/>
      <c r="K25" s="1194"/>
      <c r="L25" s="1194"/>
      <c r="M25" s="1194"/>
      <c r="N25" s="1194"/>
      <c r="O25" s="1194"/>
      <c r="P25" s="1194"/>
      <c r="Q25" s="1194"/>
      <c r="R25" s="1194"/>
      <c r="S25" s="1195"/>
    </row>
    <row r="26" spans="2:19" ht="13.5" customHeight="1">
      <c r="B26" s="1193"/>
      <c r="C26" s="1194"/>
      <c r="D26" s="1194"/>
      <c r="E26" s="1194"/>
      <c r="F26" s="1194"/>
      <c r="G26" s="1194"/>
      <c r="H26" s="1194"/>
      <c r="I26" s="1194"/>
      <c r="J26" s="1194"/>
      <c r="K26" s="1194"/>
      <c r="L26" s="1194"/>
      <c r="M26" s="1194"/>
      <c r="N26" s="1194"/>
      <c r="O26" s="1194"/>
      <c r="P26" s="1194"/>
      <c r="Q26" s="1194"/>
      <c r="R26" s="1194"/>
      <c r="S26" s="1195"/>
    </row>
    <row r="27" spans="2:19" ht="13.5" customHeight="1">
      <c r="B27" s="1193"/>
      <c r="C27" s="1194"/>
      <c r="D27" s="1194"/>
      <c r="E27" s="1194"/>
      <c r="F27" s="1194"/>
      <c r="G27" s="1194"/>
      <c r="H27" s="1194"/>
      <c r="I27" s="1194"/>
      <c r="J27" s="1194"/>
      <c r="K27" s="1194"/>
      <c r="L27" s="1194"/>
      <c r="M27" s="1194"/>
      <c r="N27" s="1194"/>
      <c r="O27" s="1194"/>
      <c r="P27" s="1194"/>
      <c r="Q27" s="1194"/>
      <c r="R27" s="1194"/>
      <c r="S27" s="1195"/>
    </row>
    <row r="28" spans="2:19" ht="13.5" customHeight="1">
      <c r="B28" s="1193"/>
      <c r="C28" s="1194"/>
      <c r="D28" s="1194"/>
      <c r="E28" s="1194"/>
      <c r="F28" s="1194"/>
      <c r="G28" s="1194"/>
      <c r="H28" s="1194"/>
      <c r="I28" s="1194"/>
      <c r="J28" s="1194"/>
      <c r="K28" s="1194"/>
      <c r="L28" s="1194"/>
      <c r="M28" s="1194"/>
      <c r="N28" s="1194"/>
      <c r="O28" s="1194"/>
      <c r="P28" s="1194"/>
      <c r="Q28" s="1194"/>
      <c r="R28" s="1194"/>
      <c r="S28" s="1195"/>
    </row>
    <row r="29" spans="2:19" ht="13.5" customHeight="1">
      <c r="B29" s="1196"/>
      <c r="C29" s="1197"/>
      <c r="D29" s="1197"/>
      <c r="E29" s="1197"/>
      <c r="F29" s="1197"/>
      <c r="G29" s="1197"/>
      <c r="H29" s="1197"/>
      <c r="I29" s="1197"/>
      <c r="J29" s="1197"/>
      <c r="K29" s="1197"/>
      <c r="L29" s="1197"/>
      <c r="M29" s="1197"/>
      <c r="N29" s="1197"/>
      <c r="O29" s="1197"/>
      <c r="P29" s="1197"/>
      <c r="Q29" s="1197"/>
      <c r="R29" s="1197"/>
      <c r="S29" s="1198"/>
    </row>
    <row r="30" spans="2:19" ht="13.5" customHeight="1">
      <c r="B30" s="60"/>
      <c r="C30" s="60"/>
      <c r="D30" s="60"/>
      <c r="E30" s="60"/>
      <c r="F30" s="60"/>
      <c r="G30" s="60"/>
      <c r="H30" s="60"/>
      <c r="I30" s="60"/>
      <c r="J30" s="60"/>
      <c r="K30" s="60"/>
      <c r="L30" s="60"/>
      <c r="M30" s="60"/>
      <c r="N30" s="60"/>
      <c r="O30" s="60"/>
      <c r="P30" s="60"/>
      <c r="Q30" s="60"/>
      <c r="R30" s="60"/>
      <c r="S30" s="60"/>
    </row>
    <row r="32" spans="2:19" ht="14">
      <c r="C32" s="61"/>
      <c r="D32" s="1188" t="s">
        <v>264</v>
      </c>
      <c r="E32" s="1188"/>
      <c r="F32" s="1188"/>
      <c r="G32" s="1188"/>
      <c r="H32" s="1188"/>
      <c r="I32" s="1188"/>
      <c r="J32" s="1188"/>
      <c r="K32" s="1188"/>
      <c r="L32" s="1188"/>
      <c r="M32" s="1188"/>
      <c r="N32" s="1188"/>
      <c r="O32" s="1188"/>
      <c r="P32" s="1188"/>
      <c r="Q32" s="1188"/>
    </row>
    <row r="33" spans="2:19" ht="14">
      <c r="C33" s="61"/>
      <c r="D33" s="61"/>
      <c r="E33" s="61"/>
      <c r="F33" s="61"/>
      <c r="G33" s="61"/>
      <c r="H33" s="61"/>
      <c r="I33" s="61"/>
      <c r="J33" s="61"/>
      <c r="K33" s="61"/>
      <c r="L33" s="61"/>
      <c r="M33" s="61"/>
      <c r="N33" s="61"/>
      <c r="O33" s="61"/>
      <c r="P33" s="61"/>
      <c r="Q33" s="61"/>
    </row>
    <row r="34" spans="2:19" ht="14">
      <c r="C34" s="61" t="s">
        <v>265</v>
      </c>
      <c r="D34" s="61"/>
      <c r="E34" s="61"/>
      <c r="F34" s="61"/>
      <c r="G34" s="1201"/>
      <c r="H34" s="1201"/>
      <c r="I34" s="74" t="s">
        <v>253</v>
      </c>
      <c r="J34" s="75"/>
      <c r="K34" s="74" t="s">
        <v>252</v>
      </c>
      <c r="L34" s="75"/>
      <c r="M34" s="74" t="s">
        <v>251</v>
      </c>
      <c r="N34" s="61"/>
      <c r="O34" s="61"/>
      <c r="P34" s="61"/>
      <c r="Q34" s="61"/>
    </row>
    <row r="35" spans="2:19" ht="14">
      <c r="C35" s="61"/>
      <c r="D35" s="61"/>
      <c r="E35" s="61"/>
      <c r="F35" s="61"/>
      <c r="G35" s="61"/>
      <c r="H35" s="61"/>
      <c r="I35" s="61"/>
      <c r="J35" s="61"/>
      <c r="K35" s="61"/>
      <c r="L35" s="61"/>
      <c r="M35" s="61"/>
      <c r="N35" s="61"/>
      <c r="O35" s="61"/>
      <c r="P35" s="61"/>
      <c r="Q35" s="61"/>
    </row>
    <row r="36" spans="2:19" ht="14">
      <c r="C36" s="61" t="s">
        <v>266</v>
      </c>
      <c r="D36" s="61"/>
      <c r="E36" s="61"/>
      <c r="F36" s="61"/>
      <c r="G36" s="69"/>
      <c r="H36" s="74" t="s">
        <v>238</v>
      </c>
      <c r="I36" s="75"/>
      <c r="J36" s="74" t="s">
        <v>239</v>
      </c>
      <c r="K36" s="74" t="s">
        <v>8</v>
      </c>
      <c r="L36" s="75"/>
      <c r="M36" s="74" t="s">
        <v>238</v>
      </c>
      <c r="N36" s="75"/>
      <c r="O36" s="74" t="s">
        <v>239</v>
      </c>
      <c r="P36" s="61"/>
      <c r="Q36" s="61"/>
    </row>
    <row r="37" spans="2:19" ht="14">
      <c r="C37" s="61"/>
      <c r="D37" s="61"/>
      <c r="E37" s="61"/>
      <c r="F37" s="61"/>
      <c r="G37" s="61"/>
      <c r="H37" s="61"/>
      <c r="I37" s="61"/>
      <c r="J37" s="61"/>
      <c r="K37" s="61"/>
      <c r="L37" s="61"/>
      <c r="M37" s="61"/>
      <c r="N37" s="61"/>
      <c r="O37" s="61"/>
      <c r="P37" s="61"/>
      <c r="Q37" s="61"/>
    </row>
    <row r="38" spans="2:19" ht="14">
      <c r="C38" s="61" t="s">
        <v>267</v>
      </c>
      <c r="D38" s="61"/>
      <c r="E38" s="61"/>
      <c r="F38" s="61"/>
      <c r="G38" s="1202">
        <f>入力シート!C2</f>
        <v>0</v>
      </c>
      <c r="H38" s="1202"/>
      <c r="I38" s="1202"/>
      <c r="J38" s="1202"/>
      <c r="K38" s="1202"/>
      <c r="L38" s="1202"/>
      <c r="M38" s="1202"/>
      <c r="N38" s="1202"/>
      <c r="O38" s="1202"/>
      <c r="P38" s="1202"/>
      <c r="Q38" s="61"/>
    </row>
    <row r="39" spans="2:19" ht="14">
      <c r="C39" s="61"/>
      <c r="D39" s="61"/>
      <c r="E39" s="61"/>
      <c r="F39" s="61"/>
      <c r="G39" s="61"/>
      <c r="H39" s="61"/>
      <c r="I39" s="61"/>
      <c r="J39" s="61"/>
      <c r="K39" s="61"/>
      <c r="L39" s="61"/>
      <c r="M39" s="61"/>
      <c r="N39" s="61"/>
      <c r="O39" s="61"/>
      <c r="P39" s="61"/>
      <c r="Q39" s="61"/>
    </row>
    <row r="40" spans="2:19" ht="14">
      <c r="C40" s="61" t="s">
        <v>268</v>
      </c>
      <c r="D40" s="61"/>
      <c r="E40" s="61"/>
      <c r="F40" s="61"/>
      <c r="G40" s="1202">
        <f>入力シート!AG2</f>
        <v>0</v>
      </c>
      <c r="H40" s="1202"/>
      <c r="I40" s="1202"/>
      <c r="J40" s="1202"/>
      <c r="K40" s="1202"/>
      <c r="L40" s="1202"/>
      <c r="M40" s="1202"/>
      <c r="N40" s="1202"/>
      <c r="O40" s="1202"/>
      <c r="P40" s="1202"/>
      <c r="Q40" s="61"/>
    </row>
    <row r="41" spans="2:19" ht="14">
      <c r="C41" s="61"/>
      <c r="D41" s="61"/>
      <c r="E41" s="61"/>
      <c r="F41" s="61"/>
      <c r="G41" s="61"/>
      <c r="H41" s="61"/>
      <c r="I41" s="61"/>
      <c r="J41" s="61"/>
      <c r="K41" s="61"/>
      <c r="L41" s="61"/>
      <c r="M41" s="61"/>
      <c r="N41" s="61"/>
      <c r="O41" s="61"/>
      <c r="P41" s="61"/>
      <c r="Q41" s="61"/>
    </row>
    <row r="42" spans="2:19" ht="14">
      <c r="B42" s="61"/>
      <c r="C42" s="61"/>
      <c r="D42" s="61"/>
      <c r="E42" s="61"/>
      <c r="F42" s="61"/>
      <c r="G42" s="61"/>
      <c r="H42" s="61"/>
      <c r="I42" s="61"/>
      <c r="J42" s="61"/>
      <c r="K42" s="61"/>
      <c r="L42" s="61"/>
      <c r="M42" s="61"/>
      <c r="N42" s="61"/>
      <c r="O42" s="61"/>
      <c r="P42" s="61"/>
      <c r="Q42" s="61"/>
      <c r="R42" s="61"/>
      <c r="S42" s="61"/>
    </row>
    <row r="43" spans="2:19" ht="14">
      <c r="B43" s="61"/>
      <c r="C43" s="61"/>
      <c r="D43" s="61"/>
      <c r="E43" s="61"/>
      <c r="F43" s="61"/>
      <c r="G43" s="1188" t="s">
        <v>271</v>
      </c>
      <c r="H43" s="1188"/>
      <c r="I43" s="1188"/>
      <c r="J43" s="1188"/>
      <c r="K43" s="1188"/>
      <c r="L43" s="1188"/>
      <c r="M43" s="1188"/>
      <c r="N43" s="61"/>
      <c r="O43" s="61"/>
      <c r="P43" s="61"/>
      <c r="Q43" s="61"/>
      <c r="R43" s="61"/>
      <c r="S43" s="61"/>
    </row>
    <row r="44" spans="2:19" ht="14">
      <c r="B44" s="61"/>
      <c r="C44" s="61"/>
      <c r="D44" s="61"/>
      <c r="E44" s="61"/>
      <c r="F44" s="61"/>
      <c r="G44" s="61"/>
      <c r="H44" s="61"/>
      <c r="I44" s="61"/>
      <c r="J44" s="61"/>
      <c r="K44" s="61"/>
      <c r="L44" s="61"/>
      <c r="M44" s="61"/>
      <c r="N44" s="61"/>
      <c r="O44" s="61"/>
      <c r="P44" s="61"/>
      <c r="Q44" s="61"/>
      <c r="R44" s="61"/>
      <c r="S44" s="61"/>
    </row>
    <row r="45" spans="2:19" ht="14">
      <c r="B45" s="61"/>
      <c r="C45" s="61" t="s">
        <v>269</v>
      </c>
      <c r="D45" s="61"/>
      <c r="E45" s="61"/>
      <c r="F45" s="61"/>
      <c r="G45" s="61"/>
      <c r="H45" s="61"/>
      <c r="I45" s="61"/>
      <c r="J45" s="61"/>
      <c r="K45" s="61"/>
      <c r="L45" s="61"/>
      <c r="M45" s="61"/>
      <c r="N45" s="61"/>
      <c r="O45" s="61"/>
      <c r="P45" s="61"/>
      <c r="Q45" s="61"/>
      <c r="R45" s="61"/>
      <c r="S45" s="61"/>
    </row>
    <row r="46" spans="2:19" ht="14">
      <c r="B46" s="61"/>
      <c r="C46" s="61"/>
      <c r="D46" s="61"/>
      <c r="E46" s="61"/>
      <c r="F46" s="61"/>
      <c r="G46" s="61"/>
      <c r="H46" s="61"/>
      <c r="I46" s="61"/>
      <c r="J46" s="61"/>
      <c r="K46" s="61"/>
      <c r="L46" s="61"/>
      <c r="M46" s="61"/>
      <c r="N46" s="61"/>
      <c r="O46" s="61"/>
      <c r="P46" s="61"/>
      <c r="Q46" s="61"/>
      <c r="R46" s="61"/>
      <c r="S46" s="61"/>
    </row>
    <row r="47" spans="2:19" ht="14">
      <c r="B47" s="61"/>
      <c r="C47" s="61"/>
      <c r="D47" s="61"/>
      <c r="E47" s="61"/>
      <c r="F47" s="61"/>
      <c r="G47" s="61"/>
      <c r="H47" s="61"/>
      <c r="I47" s="61"/>
      <c r="J47" s="61"/>
      <c r="K47" s="61"/>
      <c r="L47" s="61"/>
      <c r="M47" s="61"/>
      <c r="N47" s="61"/>
      <c r="O47" s="61"/>
      <c r="P47" s="61"/>
      <c r="Q47" s="61"/>
      <c r="R47" s="62" t="s">
        <v>605</v>
      </c>
      <c r="S47" s="61"/>
    </row>
    <row r="48" spans="2:19" ht="14">
      <c r="B48" s="61"/>
      <c r="C48" s="61"/>
      <c r="D48" s="61"/>
      <c r="E48" s="61"/>
      <c r="F48" s="61"/>
      <c r="G48" s="61"/>
      <c r="H48" s="61"/>
      <c r="I48" s="1205" t="s">
        <v>320</v>
      </c>
      <c r="J48" s="1205"/>
      <c r="K48" s="1205"/>
      <c r="L48" s="1205"/>
      <c r="M48" s="1205"/>
      <c r="N48" s="1205"/>
      <c r="O48" s="1205"/>
      <c r="P48" s="1205"/>
      <c r="Q48" s="1205"/>
      <c r="R48" s="1205"/>
      <c r="S48" s="61"/>
    </row>
    <row r="49" spans="2:19" ht="14">
      <c r="B49" s="61"/>
      <c r="C49" s="61"/>
      <c r="D49" s="61"/>
      <c r="E49" s="61"/>
      <c r="F49" s="61"/>
      <c r="G49" s="61"/>
      <c r="H49" s="61"/>
      <c r="I49" s="61"/>
      <c r="J49" s="61"/>
      <c r="K49" s="61"/>
      <c r="L49" s="61"/>
      <c r="M49" s="61"/>
      <c r="N49" s="61"/>
      <c r="O49" s="61"/>
      <c r="P49" s="61"/>
      <c r="Q49" s="61"/>
      <c r="R49" s="61"/>
      <c r="S49" s="61"/>
    </row>
    <row r="50" spans="2:19" ht="20.25" customHeight="1">
      <c r="B50" s="61"/>
      <c r="C50" s="1203" t="s">
        <v>270</v>
      </c>
      <c r="D50" s="1204"/>
      <c r="E50" s="1204"/>
      <c r="F50" s="63"/>
      <c r="G50" s="104"/>
      <c r="H50" s="104"/>
      <c r="I50" s="104"/>
      <c r="J50" s="104"/>
      <c r="K50" s="104"/>
      <c r="L50" s="104"/>
      <c r="M50" s="104"/>
      <c r="N50" s="63"/>
      <c r="O50" s="63"/>
      <c r="P50" s="63"/>
      <c r="Q50" s="63"/>
      <c r="R50" s="64"/>
      <c r="S50" s="61"/>
    </row>
    <row r="51" spans="2:19" ht="18" customHeight="1">
      <c r="B51" s="61"/>
      <c r="C51" s="65"/>
      <c r="D51" s="61"/>
      <c r="E51" s="61"/>
      <c r="F51" s="67"/>
      <c r="G51" s="67"/>
      <c r="H51" s="67"/>
      <c r="I51" s="67"/>
      <c r="J51" s="67"/>
      <c r="K51" s="67"/>
      <c r="L51" s="67"/>
      <c r="N51" s="61"/>
      <c r="O51" s="61"/>
      <c r="P51" s="61"/>
      <c r="Q51" s="61"/>
      <c r="R51" s="66"/>
      <c r="S51" s="61"/>
    </row>
    <row r="52" spans="2:19" ht="14">
      <c r="B52" s="61"/>
      <c r="C52" s="65"/>
      <c r="D52" s="72"/>
      <c r="E52" s="72"/>
      <c r="F52" s="72"/>
      <c r="G52" s="72"/>
      <c r="H52" s="72"/>
      <c r="I52" s="72"/>
      <c r="J52" s="72"/>
      <c r="K52" s="72"/>
      <c r="L52" s="72"/>
      <c r="M52" s="72"/>
      <c r="N52" s="72"/>
      <c r="O52" s="72"/>
      <c r="P52" s="72"/>
      <c r="Q52" s="61"/>
      <c r="R52" s="66"/>
      <c r="S52" s="61"/>
    </row>
    <row r="53" spans="2:19" ht="14">
      <c r="B53" s="61"/>
      <c r="C53" s="68"/>
      <c r="D53" s="73"/>
      <c r="E53" s="73"/>
      <c r="F53" s="73"/>
      <c r="G53" s="73"/>
      <c r="H53" s="73"/>
      <c r="I53" s="73"/>
      <c r="J53" s="73"/>
      <c r="K53" s="73"/>
      <c r="L53" s="73"/>
      <c r="M53" s="73"/>
      <c r="N53" s="73"/>
      <c r="O53" s="73"/>
      <c r="P53" s="73"/>
      <c r="Q53" s="69"/>
      <c r="R53" s="70"/>
      <c r="S53" s="61"/>
    </row>
    <row r="54" spans="2:19" ht="14">
      <c r="B54" s="61"/>
      <c r="C54" s="61"/>
      <c r="D54" s="61"/>
      <c r="E54" s="61"/>
      <c r="F54" s="61"/>
      <c r="G54" s="61"/>
      <c r="H54" s="1189"/>
      <c r="I54" s="1189"/>
      <c r="J54" s="1189"/>
      <c r="K54" s="1189"/>
      <c r="L54" s="1189"/>
      <c r="M54" s="1189"/>
      <c r="N54" s="1189"/>
      <c r="O54" s="1189"/>
      <c r="P54" s="1189"/>
      <c r="Q54" s="1189"/>
      <c r="R54" s="1189"/>
      <c r="S54" s="1189"/>
    </row>
    <row r="55" spans="2:19" ht="14">
      <c r="B55" s="61"/>
      <c r="C55" s="61"/>
      <c r="D55" s="61"/>
      <c r="E55" s="61"/>
      <c r="F55" s="61"/>
      <c r="G55" s="61"/>
      <c r="H55" s="1189"/>
      <c r="I55" s="1189"/>
      <c r="J55" s="1189"/>
      <c r="K55" s="1189"/>
      <c r="L55" s="1189"/>
      <c r="M55" s="1189"/>
      <c r="N55" s="1189"/>
      <c r="O55" s="1189"/>
      <c r="P55" s="1189"/>
      <c r="Q55" s="1189"/>
      <c r="R55" s="1189"/>
      <c r="S55" s="1189"/>
    </row>
    <row r="56" spans="2:19" ht="14">
      <c r="B56" s="61"/>
      <c r="C56" s="61"/>
      <c r="D56" s="61"/>
      <c r="E56" s="61"/>
      <c r="F56" s="61"/>
      <c r="G56" s="61"/>
      <c r="H56" s="61"/>
      <c r="I56" s="61"/>
      <c r="J56" s="61"/>
      <c r="K56" s="61"/>
      <c r="L56" s="61"/>
      <c r="M56" s="61"/>
      <c r="N56" s="61"/>
      <c r="O56" s="61"/>
      <c r="P56" s="61"/>
      <c r="Q56" s="61"/>
      <c r="R56" s="61"/>
      <c r="S56" s="61"/>
    </row>
  </sheetData>
  <mergeCells count="12">
    <mergeCell ref="Q1:S1"/>
    <mergeCell ref="G43:M43"/>
    <mergeCell ref="H54:S55"/>
    <mergeCell ref="B9:S29"/>
    <mergeCell ref="D32:Q32"/>
    <mergeCell ref="H8:L8"/>
    <mergeCell ref="A2:T3"/>
    <mergeCell ref="G34:H34"/>
    <mergeCell ref="G38:P38"/>
    <mergeCell ref="G40:P40"/>
    <mergeCell ref="C50:E50"/>
    <mergeCell ref="I48:R48"/>
  </mergeCells>
  <phoneticPr fontId="1"/>
  <pageMargins left="0.9055118110236221"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D1A6-A7B8-4A22-9E9D-5822BF420BAC}">
  <sheetPr>
    <tabColor rgb="FFFFFF00"/>
  </sheetPr>
  <dimension ref="A1:I42"/>
  <sheetViews>
    <sheetView view="pageBreakPreview" topLeftCell="A2" zoomScaleNormal="100" zoomScaleSheetLayoutView="100" workbookViewId="0">
      <selection activeCell="A2" sqref="A2:I2"/>
    </sheetView>
  </sheetViews>
  <sheetFormatPr defaultRowHeight="13"/>
  <cols>
    <col min="1" max="1" width="14.36328125" customWidth="1"/>
    <col min="2" max="2" width="8.453125" customWidth="1"/>
    <col min="5" max="5" width="10.08984375" customWidth="1"/>
    <col min="6" max="6" width="13.36328125" customWidth="1"/>
    <col min="9" max="9" width="5.90625" customWidth="1"/>
  </cols>
  <sheetData>
    <row r="1" spans="1:9" ht="5.4" hidden="1" customHeight="1"/>
    <row r="2" spans="1:9" ht="27" customHeight="1">
      <c r="A2" s="1206" t="s">
        <v>649</v>
      </c>
      <c r="B2" s="1207"/>
      <c r="C2" s="1207"/>
      <c r="D2" s="1207"/>
      <c r="E2" s="1207"/>
      <c r="F2" s="1207"/>
      <c r="G2" s="1207"/>
      <c r="H2" s="1207"/>
      <c r="I2" s="1208"/>
    </row>
    <row r="3" spans="1:9" ht="12.9" customHeight="1">
      <c r="A3" s="549"/>
      <c r="B3" s="550"/>
      <c r="C3" s="550"/>
      <c r="D3" s="550"/>
      <c r="E3" s="550"/>
      <c r="F3" s="550"/>
      <c r="G3" s="550"/>
      <c r="H3" s="550"/>
      <c r="I3" s="550"/>
    </row>
    <row r="4" spans="1:9" ht="20.399999999999999" customHeight="1">
      <c r="A4" s="15" t="s">
        <v>650</v>
      </c>
      <c r="B4" s="544"/>
      <c r="C4" s="544"/>
      <c r="D4" s="544"/>
      <c r="E4" s="544"/>
      <c r="F4" s="544"/>
      <c r="G4" s="544"/>
      <c r="H4" s="544"/>
      <c r="I4" s="544"/>
    </row>
    <row r="5" spans="1:9" ht="20.399999999999999" customHeight="1">
      <c r="A5" s="15" t="s">
        <v>651</v>
      </c>
      <c r="B5" s="397" t="s">
        <v>652</v>
      </c>
      <c r="C5" s="397"/>
      <c r="D5" s="397"/>
      <c r="E5" s="397"/>
      <c r="F5" s="397"/>
      <c r="G5" s="397"/>
      <c r="H5" s="397"/>
      <c r="I5" s="397"/>
    </row>
    <row r="6" spans="1:9" ht="20.399999999999999" customHeight="1">
      <c r="A6" s="15" t="s">
        <v>653</v>
      </c>
      <c r="B6" s="544" t="s">
        <v>654</v>
      </c>
      <c r="C6" s="544"/>
      <c r="D6" s="544"/>
      <c r="E6" s="544"/>
      <c r="F6" s="544"/>
      <c r="G6" s="544"/>
      <c r="H6" s="544"/>
      <c r="I6" s="544"/>
    </row>
    <row r="7" spans="1:9" ht="6.65" customHeight="1" thickBot="1">
      <c r="A7" s="15"/>
    </row>
    <row r="8" spans="1:9" ht="18.899999999999999" customHeight="1" thickBot="1">
      <c r="A8" s="545"/>
      <c r="B8" s="1213" t="s">
        <v>655</v>
      </c>
      <c r="C8" s="1213"/>
      <c r="D8" s="1213"/>
      <c r="E8" s="546" t="s">
        <v>656</v>
      </c>
      <c r="F8" s="547" t="s">
        <v>657</v>
      </c>
      <c r="G8" s="1214" t="s">
        <v>658</v>
      </c>
      <c r="H8" s="1214"/>
      <c r="I8" s="1215"/>
    </row>
    <row r="9" spans="1:9" ht="18.899999999999999" customHeight="1">
      <c r="A9" s="1212" t="s">
        <v>659</v>
      </c>
      <c r="B9" s="1438" t="s">
        <v>694</v>
      </c>
      <c r="C9" s="1438"/>
      <c r="D9" s="1438"/>
      <c r="E9" s="1439"/>
      <c r="F9" s="1439"/>
      <c r="G9" s="1440"/>
      <c r="H9" s="1440"/>
      <c r="I9" s="1441"/>
    </row>
    <row r="10" spans="1:9" ht="18.899999999999999" customHeight="1">
      <c r="A10" s="1210"/>
      <c r="B10" s="1419"/>
      <c r="C10" s="1419"/>
      <c r="D10" s="1419"/>
      <c r="E10" s="1420"/>
      <c r="F10" s="1421"/>
      <c r="G10" s="1419"/>
      <c r="H10" s="1419"/>
      <c r="I10" s="1422"/>
    </row>
    <row r="11" spans="1:9" ht="18.899999999999999" customHeight="1" thickBot="1">
      <c r="A11" s="1211"/>
      <c r="B11" s="1419"/>
      <c r="C11" s="1419"/>
      <c r="D11" s="1419"/>
      <c r="E11" s="1425"/>
      <c r="F11" s="1426"/>
      <c r="G11" s="1423"/>
      <c r="H11" s="1423"/>
      <c r="I11" s="1424"/>
    </row>
    <row r="12" spans="1:9" ht="18.899999999999999" customHeight="1">
      <c r="A12" s="1209" t="s">
        <v>660</v>
      </c>
      <c r="B12" s="1427"/>
      <c r="C12" s="1427"/>
      <c r="D12" s="1427"/>
      <c r="E12" s="1428"/>
      <c r="F12" s="1428"/>
      <c r="G12" s="1427"/>
      <c r="H12" s="1427"/>
      <c r="I12" s="1429"/>
    </row>
    <row r="13" spans="1:9" ht="18.899999999999999" customHeight="1">
      <c r="A13" s="1210"/>
      <c r="B13" s="1411"/>
      <c r="C13" s="1411"/>
      <c r="D13" s="1411"/>
      <c r="E13" s="1412"/>
      <c r="F13" s="1413"/>
      <c r="G13" s="1411"/>
      <c r="H13" s="1411"/>
      <c r="I13" s="1414"/>
    </row>
    <row r="14" spans="1:9" ht="18.899999999999999" customHeight="1" thickBot="1">
      <c r="A14" s="1211"/>
      <c r="B14" s="1417"/>
      <c r="C14" s="1417"/>
      <c r="D14" s="1417"/>
      <c r="E14" s="1430"/>
      <c r="F14" s="1413"/>
      <c r="G14" s="1417"/>
      <c r="H14" s="1417"/>
      <c r="I14" s="1418"/>
    </row>
    <row r="15" spans="1:9" ht="18.899999999999999" customHeight="1">
      <c r="A15" s="1212" t="s">
        <v>661</v>
      </c>
      <c r="B15" s="1431"/>
      <c r="C15" s="1431"/>
      <c r="D15" s="1431"/>
      <c r="E15" s="1412"/>
      <c r="F15" s="1428"/>
      <c r="G15" s="1431"/>
      <c r="H15" s="1431"/>
      <c r="I15" s="1432"/>
    </row>
    <row r="16" spans="1:9" ht="18.899999999999999" customHeight="1">
      <c r="A16" s="1210"/>
      <c r="B16" s="1411"/>
      <c r="C16" s="1411"/>
      <c r="D16" s="1411"/>
      <c r="E16" s="1412"/>
      <c r="F16" s="1413"/>
      <c r="G16" s="1411"/>
      <c r="H16" s="1411"/>
      <c r="I16" s="1414"/>
    </row>
    <row r="17" spans="1:9" ht="18.899999999999999" customHeight="1" thickBot="1">
      <c r="A17" s="1210"/>
      <c r="B17" s="1433"/>
      <c r="C17" s="1433"/>
      <c r="D17" s="1433"/>
      <c r="E17" s="1415"/>
      <c r="F17" s="1413"/>
      <c r="G17" s="1433"/>
      <c r="H17" s="1433"/>
      <c r="I17" s="1434"/>
    </row>
    <row r="18" spans="1:9" ht="18.899999999999999" customHeight="1">
      <c r="A18" s="1209" t="s">
        <v>662</v>
      </c>
      <c r="B18" s="1427"/>
      <c r="C18" s="1427"/>
      <c r="D18" s="1427"/>
      <c r="E18" s="1428"/>
      <c r="F18" s="1428"/>
      <c r="G18" s="1427"/>
      <c r="H18" s="1427"/>
      <c r="I18" s="1429"/>
    </row>
    <row r="19" spans="1:9" ht="18.899999999999999" customHeight="1">
      <c r="A19" s="1210"/>
      <c r="B19" s="1411"/>
      <c r="C19" s="1411"/>
      <c r="D19" s="1411"/>
      <c r="E19" s="1412"/>
      <c r="F19" s="1413"/>
      <c r="G19" s="1411"/>
      <c r="H19" s="1411"/>
      <c r="I19" s="1414"/>
    </row>
    <row r="20" spans="1:9" ht="18.899999999999999" customHeight="1" thickBot="1">
      <c r="A20" s="1211"/>
      <c r="B20" s="1417"/>
      <c r="C20" s="1417"/>
      <c r="D20" s="1417"/>
      <c r="E20" s="1430"/>
      <c r="F20" s="1413"/>
      <c r="G20" s="1417"/>
      <c r="H20" s="1417"/>
      <c r="I20" s="1418"/>
    </row>
    <row r="21" spans="1:9" ht="18.899999999999999" customHeight="1">
      <c r="A21" s="1212" t="s">
        <v>663</v>
      </c>
      <c r="B21" s="1431"/>
      <c r="C21" s="1431"/>
      <c r="D21" s="1431"/>
      <c r="E21" s="1412"/>
      <c r="F21" s="1428"/>
      <c r="G21" s="1431"/>
      <c r="H21" s="1431"/>
      <c r="I21" s="1432"/>
    </row>
    <row r="22" spans="1:9" ht="18.899999999999999" customHeight="1">
      <c r="A22" s="1210"/>
      <c r="B22" s="1411"/>
      <c r="C22" s="1411"/>
      <c r="D22" s="1411"/>
      <c r="E22" s="1412"/>
      <c r="F22" s="1413"/>
      <c r="G22" s="1411"/>
      <c r="H22" s="1411"/>
      <c r="I22" s="1414"/>
    </row>
    <row r="23" spans="1:9" ht="18.899999999999999" customHeight="1" thickBot="1">
      <c r="A23" s="1210"/>
      <c r="B23" s="1433"/>
      <c r="C23" s="1433"/>
      <c r="D23" s="1433"/>
      <c r="E23" s="1415"/>
      <c r="F23" s="1413"/>
      <c r="G23" s="1433"/>
      <c r="H23" s="1433"/>
      <c r="I23" s="1434"/>
    </row>
    <row r="24" spans="1:9" ht="18.899999999999999" customHeight="1">
      <c r="A24" s="1209" t="s">
        <v>664</v>
      </c>
      <c r="B24" s="1427"/>
      <c r="C24" s="1427"/>
      <c r="D24" s="1427"/>
      <c r="E24" s="1428"/>
      <c r="F24" s="1428"/>
      <c r="G24" s="1427"/>
      <c r="H24" s="1427"/>
      <c r="I24" s="1429"/>
    </row>
    <row r="25" spans="1:9" ht="18.899999999999999" customHeight="1">
      <c r="A25" s="1210"/>
      <c r="B25" s="1411"/>
      <c r="C25" s="1411"/>
      <c r="D25" s="1411"/>
      <c r="E25" s="1412"/>
      <c r="F25" s="1413"/>
      <c r="G25" s="1411"/>
      <c r="H25" s="1411"/>
      <c r="I25" s="1414"/>
    </row>
    <row r="26" spans="1:9" ht="18.899999999999999" customHeight="1" thickBot="1">
      <c r="A26" s="1211"/>
      <c r="B26" s="1417"/>
      <c r="C26" s="1417"/>
      <c r="D26" s="1417"/>
      <c r="E26" s="1430"/>
      <c r="F26" s="1413"/>
      <c r="G26" s="1417"/>
      <c r="H26" s="1417"/>
      <c r="I26" s="1418"/>
    </row>
    <row r="27" spans="1:9" ht="18.899999999999999" customHeight="1">
      <c r="A27" s="1212" t="s">
        <v>665</v>
      </c>
      <c r="B27" s="1431"/>
      <c r="C27" s="1431"/>
      <c r="D27" s="1431"/>
      <c r="E27" s="1412"/>
      <c r="F27" s="1428"/>
      <c r="G27" s="1431"/>
      <c r="H27" s="1431"/>
      <c r="I27" s="1432"/>
    </row>
    <row r="28" spans="1:9" ht="18.899999999999999" customHeight="1">
      <c r="A28" s="1210"/>
      <c r="B28" s="1411"/>
      <c r="C28" s="1411"/>
      <c r="D28" s="1411"/>
      <c r="E28" s="1412"/>
      <c r="F28" s="1413"/>
      <c r="G28" s="1411"/>
      <c r="H28" s="1411"/>
      <c r="I28" s="1414"/>
    </row>
    <row r="29" spans="1:9" ht="18.899999999999999" customHeight="1" thickBot="1">
      <c r="A29" s="1210"/>
      <c r="B29" s="1433"/>
      <c r="C29" s="1433"/>
      <c r="D29" s="1433"/>
      <c r="E29" s="1415"/>
      <c r="F29" s="1413"/>
      <c r="G29" s="1433"/>
      <c r="H29" s="1433"/>
      <c r="I29" s="1434"/>
    </row>
    <row r="30" spans="1:9" ht="18.899999999999999" customHeight="1">
      <c r="A30" s="1209" t="s">
        <v>666</v>
      </c>
      <c r="B30" s="1427"/>
      <c r="C30" s="1427"/>
      <c r="D30" s="1427"/>
      <c r="E30" s="1428"/>
      <c r="F30" s="1428"/>
      <c r="G30" s="1427"/>
      <c r="H30" s="1427"/>
      <c r="I30" s="1429"/>
    </row>
    <row r="31" spans="1:9" ht="18.899999999999999" customHeight="1">
      <c r="A31" s="1210"/>
      <c r="B31" s="1411"/>
      <c r="C31" s="1411"/>
      <c r="D31" s="1411"/>
      <c r="E31" s="1412"/>
      <c r="F31" s="1413"/>
      <c r="G31" s="1411"/>
      <c r="H31" s="1411"/>
      <c r="I31" s="1414"/>
    </row>
    <row r="32" spans="1:9" ht="18.899999999999999" customHeight="1" thickBot="1">
      <c r="A32" s="1211"/>
      <c r="B32" s="1417"/>
      <c r="C32" s="1417"/>
      <c r="D32" s="1417"/>
      <c r="E32" s="1430"/>
      <c r="F32" s="1413"/>
      <c r="G32" s="1417"/>
      <c r="H32" s="1417"/>
      <c r="I32" s="1418"/>
    </row>
    <row r="33" spans="1:9" ht="18.899999999999999" customHeight="1">
      <c r="A33" s="1212" t="s">
        <v>667</v>
      </c>
      <c r="B33" s="1431"/>
      <c r="C33" s="1431"/>
      <c r="D33" s="1431"/>
      <c r="E33" s="1412"/>
      <c r="F33" s="1428"/>
      <c r="G33" s="1431"/>
      <c r="H33" s="1431"/>
      <c r="I33" s="1432"/>
    </row>
    <row r="34" spans="1:9" ht="18.899999999999999" customHeight="1">
      <c r="A34" s="1210"/>
      <c r="B34" s="1411"/>
      <c r="C34" s="1411"/>
      <c r="D34" s="1411"/>
      <c r="E34" s="1412"/>
      <c r="F34" s="1413"/>
      <c r="G34" s="1411"/>
      <c r="H34" s="1411"/>
      <c r="I34" s="1414"/>
    </row>
    <row r="35" spans="1:9" ht="18.899999999999999" customHeight="1" thickBot="1">
      <c r="A35" s="1210"/>
      <c r="B35" s="1433"/>
      <c r="C35" s="1433"/>
      <c r="D35" s="1433"/>
      <c r="E35" s="1415"/>
      <c r="F35" s="1416"/>
      <c r="G35" s="1433"/>
      <c r="H35" s="1433"/>
      <c r="I35" s="1434"/>
    </row>
    <row r="36" spans="1:9" ht="18.899999999999999" customHeight="1">
      <c r="A36" s="1209" t="s">
        <v>668</v>
      </c>
      <c r="B36" s="1435"/>
      <c r="C36" s="1435"/>
      <c r="D36" s="1435"/>
      <c r="E36" s="1436"/>
      <c r="F36" s="1436"/>
      <c r="G36" s="1435"/>
      <c r="H36" s="1435"/>
      <c r="I36" s="1437"/>
    </row>
    <row r="37" spans="1:9" ht="18.899999999999999" customHeight="1">
      <c r="A37" s="1210"/>
      <c r="B37" s="1419"/>
      <c r="C37" s="1419"/>
      <c r="D37" s="1419"/>
      <c r="E37" s="1421"/>
      <c r="F37" s="1421" t="s">
        <v>696</v>
      </c>
      <c r="G37" s="1419"/>
      <c r="H37" s="1419"/>
      <c r="I37" s="1422"/>
    </row>
    <row r="38" spans="1:9" ht="18.899999999999999" customHeight="1" thickBot="1">
      <c r="A38" s="1211"/>
      <c r="B38" s="1442" t="s">
        <v>695</v>
      </c>
      <c r="C38" s="1442"/>
      <c r="D38" s="1442"/>
      <c r="E38" s="1443"/>
      <c r="F38" s="1443"/>
      <c r="G38" s="1444"/>
      <c r="H38" s="1444"/>
      <c r="I38" s="1445"/>
    </row>
    <row r="39" spans="1:9" ht="19.5" customHeight="1">
      <c r="E39" s="15" t="s">
        <v>669</v>
      </c>
      <c r="F39">
        <f>COUNTIF(F10:F37, "有") * 400</f>
        <v>0</v>
      </c>
      <c r="G39" t="s">
        <v>670</v>
      </c>
    </row>
    <row r="40" spans="1:9">
      <c r="A40" s="548" t="s">
        <v>671</v>
      </c>
      <c r="B40" s="548"/>
      <c r="C40" s="548"/>
      <c r="D40" s="548"/>
      <c r="E40" s="548"/>
      <c r="F40" s="548"/>
      <c r="G40" s="548"/>
      <c r="H40" s="548"/>
      <c r="I40" s="548"/>
    </row>
    <row r="41" spans="1:9">
      <c r="A41" s="548" t="s">
        <v>672</v>
      </c>
      <c r="B41" s="548"/>
      <c r="C41" s="548"/>
      <c r="D41" s="548"/>
      <c r="E41" s="548"/>
      <c r="F41" s="548"/>
      <c r="G41" s="548"/>
      <c r="H41" s="548"/>
      <c r="I41" s="548"/>
    </row>
    <row r="42" spans="1:9">
      <c r="A42" s="548" t="s">
        <v>673</v>
      </c>
      <c r="B42" s="548"/>
      <c r="C42" s="548"/>
      <c r="D42" s="548"/>
      <c r="E42" s="548"/>
      <c r="F42" s="548"/>
      <c r="G42" s="548"/>
      <c r="H42" s="548"/>
      <c r="I42" s="548"/>
    </row>
  </sheetData>
  <mergeCells count="73">
    <mergeCell ref="B8:D8"/>
    <mergeCell ref="G8:I8"/>
    <mergeCell ref="A9:A11"/>
    <mergeCell ref="B9:D9"/>
    <mergeCell ref="G9:I9"/>
    <mergeCell ref="B10:D10"/>
    <mergeCell ref="G10:I10"/>
    <mergeCell ref="B11:D11"/>
    <mergeCell ref="G11:I11"/>
    <mergeCell ref="A12:A14"/>
    <mergeCell ref="B12:D12"/>
    <mergeCell ref="G12:I12"/>
    <mergeCell ref="B13:D13"/>
    <mergeCell ref="G13:I13"/>
    <mergeCell ref="B14:D14"/>
    <mergeCell ref="G14:I14"/>
    <mergeCell ref="A15:A17"/>
    <mergeCell ref="B15:D15"/>
    <mergeCell ref="G15:I15"/>
    <mergeCell ref="B16:D16"/>
    <mergeCell ref="G16:I16"/>
    <mergeCell ref="B17:D17"/>
    <mergeCell ref="G17:I17"/>
    <mergeCell ref="A18:A20"/>
    <mergeCell ref="B18:D18"/>
    <mergeCell ref="G18:I18"/>
    <mergeCell ref="B19:D19"/>
    <mergeCell ref="G19:I19"/>
    <mergeCell ref="B20:D20"/>
    <mergeCell ref="G20:I20"/>
    <mergeCell ref="A21:A23"/>
    <mergeCell ref="B21:D21"/>
    <mergeCell ref="G21:I21"/>
    <mergeCell ref="B22:D22"/>
    <mergeCell ref="G22:I22"/>
    <mergeCell ref="B23:D23"/>
    <mergeCell ref="G23:I23"/>
    <mergeCell ref="A24:A26"/>
    <mergeCell ref="B24:D24"/>
    <mergeCell ref="G24:I24"/>
    <mergeCell ref="B25:D25"/>
    <mergeCell ref="G25:I25"/>
    <mergeCell ref="B26:D26"/>
    <mergeCell ref="G26:I26"/>
    <mergeCell ref="A27:A29"/>
    <mergeCell ref="B27:D27"/>
    <mergeCell ref="G27:I27"/>
    <mergeCell ref="B28:D28"/>
    <mergeCell ref="G28:I28"/>
    <mergeCell ref="B29:D29"/>
    <mergeCell ref="G29:I29"/>
    <mergeCell ref="B30:D30"/>
    <mergeCell ref="G30:I30"/>
    <mergeCell ref="B31:D31"/>
    <mergeCell ref="G31:I31"/>
    <mergeCell ref="B32:D32"/>
    <mergeCell ref="G32:I32"/>
    <mergeCell ref="A2:I2"/>
    <mergeCell ref="A36:A38"/>
    <mergeCell ref="B36:D36"/>
    <mergeCell ref="G36:I36"/>
    <mergeCell ref="B37:D37"/>
    <mergeCell ref="G37:I37"/>
    <mergeCell ref="B38:D38"/>
    <mergeCell ref="G38:I38"/>
    <mergeCell ref="A33:A35"/>
    <mergeCell ref="B33:D33"/>
    <mergeCell ref="G33:I33"/>
    <mergeCell ref="B34:D34"/>
    <mergeCell ref="G34:I34"/>
    <mergeCell ref="B35:D35"/>
    <mergeCell ref="G35:I35"/>
    <mergeCell ref="A30:A32"/>
  </mergeCells>
  <phoneticPr fontId="1"/>
  <dataValidations count="2">
    <dataValidation type="list" showInputMessage="1" showErrorMessage="1" sqref="F9:F38" xr:uid="{6C61180A-64CB-4255-9852-AD2E5376AAD4}">
      <formula1>"有,無"</formula1>
    </dataValidation>
    <dataValidation type="list" showInputMessage="1" showErrorMessage="1" sqref="E9:E38" xr:uid="{8DA2FA8F-CE27-4006-B13F-02FAF1413DAF}">
      <formula1>"S,M,L"</formula1>
    </dataValidation>
  </dataValidation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C77F-B610-4639-AE20-484016CAFC4A}">
  <sheetPr>
    <tabColor rgb="FFFFFF00"/>
  </sheetPr>
  <dimension ref="A1:I2"/>
  <sheetViews>
    <sheetView view="pageBreakPreview" topLeftCell="A2" zoomScaleNormal="100" zoomScaleSheetLayoutView="100" workbookViewId="0">
      <selection activeCell="B2" sqref="B2"/>
    </sheetView>
  </sheetViews>
  <sheetFormatPr defaultRowHeight="13"/>
  <cols>
    <col min="1" max="1" width="96.453125" customWidth="1"/>
    <col min="2" max="2" width="8.453125" customWidth="1"/>
    <col min="5" max="5" width="10.08984375" customWidth="1"/>
    <col min="6" max="6" width="13.36328125" customWidth="1"/>
    <col min="9" max="9" width="15.08984375" customWidth="1"/>
  </cols>
  <sheetData>
    <row r="1" spans="1:9" ht="5.4" hidden="1" customHeight="1"/>
    <row r="2" spans="1:9" ht="409.6" customHeight="1">
      <c r="A2" s="564"/>
      <c r="B2" s="564"/>
      <c r="C2" s="564"/>
      <c r="D2" s="564"/>
      <c r="E2" s="564"/>
      <c r="F2" s="564"/>
      <c r="G2" s="564"/>
      <c r="H2" s="564"/>
      <c r="I2" s="564"/>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37"/>
  <sheetViews>
    <sheetView showZeros="0" view="pageBreakPreview" zoomScaleNormal="100" zoomScaleSheetLayoutView="100" workbookViewId="0">
      <selection activeCell="D13" sqref="D13"/>
    </sheetView>
  </sheetViews>
  <sheetFormatPr defaultRowHeight="13"/>
  <cols>
    <col min="1" max="1" width="9" customWidth="1"/>
    <col min="2" max="2" width="40.08984375" customWidth="1"/>
    <col min="3" max="3" width="14.90625" customWidth="1"/>
    <col min="4" max="4" width="21.453125" bestFit="1" customWidth="1"/>
    <col min="6" max="6" width="14.08984375" bestFit="1" customWidth="1"/>
    <col min="7" max="7" width="5.08984375" bestFit="1" customWidth="1"/>
  </cols>
  <sheetData>
    <row r="1" spans="1:4" ht="30.75" customHeight="1">
      <c r="A1" s="1219" t="s">
        <v>120</v>
      </c>
      <c r="B1" s="1219"/>
      <c r="C1" s="1219"/>
      <c r="D1" s="1219"/>
    </row>
    <row r="2" spans="1:4" ht="27.75" customHeight="1">
      <c r="A2" s="250" t="s">
        <v>119</v>
      </c>
      <c r="B2" s="120">
        <f>入力シート!C2</f>
        <v>0</v>
      </c>
      <c r="C2" s="250" t="s">
        <v>7</v>
      </c>
      <c r="D2" s="190">
        <f>入力シート!P2</f>
        <v>0</v>
      </c>
    </row>
    <row r="3" spans="1:4" ht="19.399999999999999" customHeight="1">
      <c r="B3" t="s">
        <v>345</v>
      </c>
      <c r="C3" s="15"/>
      <c r="D3" s="16"/>
    </row>
    <row r="4" spans="1:4" ht="33.75" customHeight="1">
      <c r="B4" s="188" t="s">
        <v>118</v>
      </c>
      <c r="C4" s="189" t="s">
        <v>117</v>
      </c>
    </row>
    <row r="5" spans="1:4" ht="33.75" customHeight="1">
      <c r="B5" s="11" t="s">
        <v>410</v>
      </c>
      <c r="C5" s="13">
        <f>利用料計算書!G41</f>
        <v>0</v>
      </c>
    </row>
    <row r="6" spans="1:4" ht="13.5" customHeight="1">
      <c r="B6" s="12"/>
      <c r="C6" s="14"/>
    </row>
    <row r="7" spans="1:4" ht="33.75" customHeight="1">
      <c r="B7" s="11" t="s">
        <v>115</v>
      </c>
      <c r="C7" s="13">
        <f>'6)創作材料注文書'!I28</f>
        <v>0</v>
      </c>
    </row>
    <row r="8" spans="1:4" ht="33.75" customHeight="1">
      <c r="B8" s="11" t="s">
        <v>116</v>
      </c>
      <c r="C8" s="13">
        <f>'7)創作材料注文書（荒天時）'!I24</f>
        <v>0</v>
      </c>
    </row>
    <row r="9" spans="1:4" ht="13.5" customHeight="1">
      <c r="B9" s="12"/>
      <c r="C9" s="14"/>
    </row>
    <row r="10" spans="1:4" ht="33.75" customHeight="1">
      <c r="B10" s="11" t="s">
        <v>340</v>
      </c>
      <c r="C10" s="13">
        <f>'4)食事申込書'!B20</f>
        <v>0</v>
      </c>
    </row>
    <row r="11" spans="1:4" ht="33.75" customHeight="1">
      <c r="B11" s="11" t="s">
        <v>447</v>
      </c>
      <c r="C11" s="13">
        <f>'5)野外炊事注文書'!$G$30</f>
        <v>0</v>
      </c>
    </row>
    <row r="12" spans="1:4" ht="33.75" customHeight="1">
      <c r="B12" s="11" t="s">
        <v>448</v>
      </c>
      <c r="C12" s="13">
        <f>'5)野外炊事注文書'!$G$31</f>
        <v>0</v>
      </c>
    </row>
    <row r="13" spans="1:4" ht="13.5" customHeight="1">
      <c r="B13" s="12"/>
      <c r="C13" s="14"/>
    </row>
    <row r="14" spans="1:4" ht="33.75" customHeight="1">
      <c r="B14" s="11" t="s">
        <v>688</v>
      </c>
      <c r="C14" s="13">
        <f>'11)カヌー乗船名簿'!F39</f>
        <v>0</v>
      </c>
    </row>
    <row r="15" spans="1:4" ht="13.5" thickBot="1">
      <c r="D15" s="17" t="s">
        <v>691</v>
      </c>
    </row>
    <row r="16" spans="1:4">
      <c r="B16" s="1220" t="s">
        <v>441</v>
      </c>
      <c r="C16" s="1216">
        <f>C5+C7+C10+C11+C14</f>
        <v>0</v>
      </c>
      <c r="D16" s="1216">
        <f>C16+D22</f>
        <v>0</v>
      </c>
    </row>
    <row r="17" spans="2:17" ht="27.5" thickBot="1">
      <c r="B17" s="1221"/>
      <c r="C17" s="1217"/>
      <c r="D17" s="1217"/>
      <c r="F17" s="1" t="s">
        <v>1</v>
      </c>
      <c r="G17" s="1" t="s">
        <v>9</v>
      </c>
      <c r="H17" s="4" t="s">
        <v>30</v>
      </c>
      <c r="I17" s="4" t="s">
        <v>32</v>
      </c>
      <c r="J17" s="4" t="s">
        <v>36</v>
      </c>
      <c r="L17" s="1"/>
      <c r="M17" s="4" t="s">
        <v>6</v>
      </c>
      <c r="N17" s="4" t="s">
        <v>35</v>
      </c>
      <c r="O17" s="4" t="s">
        <v>5</v>
      </c>
      <c r="P17" s="4" t="s">
        <v>363</v>
      </c>
      <c r="Q17" s="4" t="s">
        <v>364</v>
      </c>
    </row>
    <row r="18" spans="2:17">
      <c r="B18" s="1220" t="s">
        <v>442</v>
      </c>
      <c r="C18" s="1216">
        <f>C5+C8+C10+C12</f>
        <v>0</v>
      </c>
      <c r="D18" s="1216">
        <f>C18+D22</f>
        <v>0</v>
      </c>
      <c r="F18" s="641" t="s">
        <v>17</v>
      </c>
      <c r="G18" s="2" t="s">
        <v>22</v>
      </c>
      <c r="H18" s="1">
        <f>入力シート!BG185</f>
        <v>0</v>
      </c>
      <c r="I18" s="1">
        <f>入力シート!BH185</f>
        <v>0</v>
      </c>
      <c r="J18" s="1">
        <f>入力シート!BI185</f>
        <v>0</v>
      </c>
      <c r="L18" s="5">
        <f>入力シート!DL253</f>
        <v>0</v>
      </c>
      <c r="M18" s="1"/>
      <c r="N18" s="1">
        <f>入力シート!DL255</f>
        <v>0</v>
      </c>
      <c r="O18" s="1">
        <f>入力シート!DL256</f>
        <v>0</v>
      </c>
      <c r="P18" s="1">
        <f>入力シート!DL257</f>
        <v>0</v>
      </c>
      <c r="Q18" s="1">
        <f>入力シート!DL258</f>
        <v>0</v>
      </c>
    </row>
    <row r="19" spans="2:17">
      <c r="B19" s="1222"/>
      <c r="C19" s="1218"/>
      <c r="D19" s="1218"/>
      <c r="F19" s="577"/>
      <c r="G19" s="2" t="s">
        <v>23</v>
      </c>
      <c r="H19" s="1">
        <f>入力シート!BG186</f>
        <v>0</v>
      </c>
      <c r="I19" s="1">
        <f>入力シート!BH186</f>
        <v>0</v>
      </c>
      <c r="J19" s="1">
        <f>入力シート!BI186</f>
        <v>0</v>
      </c>
      <c r="L19" s="5">
        <f>入力シート!DM253</f>
        <v>1</v>
      </c>
      <c r="M19" s="1">
        <f>入力シート!DM254</f>
        <v>0</v>
      </c>
      <c r="N19" s="1">
        <f>入力シート!DM255</f>
        <v>0</v>
      </c>
      <c r="O19" s="1">
        <f>入力シート!DM256</f>
        <v>0</v>
      </c>
      <c r="P19" s="1">
        <f>入力シート!DM257</f>
        <v>0</v>
      </c>
      <c r="Q19" s="1">
        <f>入力シート!DM258</f>
        <v>0</v>
      </c>
    </row>
    <row r="20" spans="2:17" ht="13.5" thickBot="1">
      <c r="B20" s="1221"/>
      <c r="C20" s="1217"/>
      <c r="D20" s="1217"/>
      <c r="F20" s="641" t="s">
        <v>18</v>
      </c>
      <c r="G20" s="2" t="s">
        <v>22</v>
      </c>
      <c r="H20" s="1">
        <f>入力シート!BG187</f>
        <v>0</v>
      </c>
      <c r="I20" s="1">
        <f>入力シート!BH187</f>
        <v>0</v>
      </c>
      <c r="J20" s="1">
        <f>入力シート!BI187</f>
        <v>0</v>
      </c>
      <c r="L20" s="5">
        <f>入力シート!DN253</f>
        <v>2</v>
      </c>
      <c r="M20" s="1">
        <f>入力シート!DN254</f>
        <v>0</v>
      </c>
      <c r="N20" s="1">
        <f>入力シート!DN255</f>
        <v>0</v>
      </c>
      <c r="O20" s="1">
        <f>入力シート!DN256</f>
        <v>0</v>
      </c>
      <c r="P20" s="1">
        <f>入力シート!DN257</f>
        <v>0</v>
      </c>
      <c r="Q20" s="1">
        <f>入力シート!DN258</f>
        <v>0</v>
      </c>
    </row>
    <row r="21" spans="2:17" ht="13.5" thickBot="1">
      <c r="B21" s="17"/>
      <c r="C21" s="17" t="s">
        <v>246</v>
      </c>
      <c r="D21" s="17" t="s">
        <v>95</v>
      </c>
      <c r="F21" s="577"/>
      <c r="G21" s="2" t="s">
        <v>23</v>
      </c>
      <c r="H21" s="1">
        <f>入力シート!BG188</f>
        <v>0</v>
      </c>
      <c r="I21" s="1">
        <f>入力シート!BH188</f>
        <v>0</v>
      </c>
      <c r="J21" s="1">
        <f>入力シート!BI188</f>
        <v>0</v>
      </c>
      <c r="L21" s="5">
        <f>入力シート!DO253</f>
        <v>3</v>
      </c>
      <c r="M21" s="1">
        <f>入力シート!DO254</f>
        <v>0</v>
      </c>
      <c r="N21" s="1">
        <f>入力シート!DO255</f>
        <v>0</v>
      </c>
      <c r="O21" s="1">
        <f>入力シート!DO256</f>
        <v>0</v>
      </c>
      <c r="P21" s="1">
        <f>入力シート!DO257</f>
        <v>0</v>
      </c>
      <c r="Q21" s="1">
        <f>入力シート!DO258</f>
        <v>0</v>
      </c>
    </row>
    <row r="22" spans="2:17" ht="21.65" customHeight="1" thickBot="1">
      <c r="B22" s="560" t="s">
        <v>689</v>
      </c>
      <c r="C22" s="559">
        <f>J34</f>
        <v>0</v>
      </c>
      <c r="D22" s="559">
        <f>C22*100</f>
        <v>0</v>
      </c>
      <c r="F22" s="641" t="s">
        <v>37</v>
      </c>
      <c r="G22" s="2" t="s">
        <v>22</v>
      </c>
      <c r="H22" s="1">
        <f>入力シート!BG189</f>
        <v>0</v>
      </c>
      <c r="I22" s="1">
        <f>入力シート!BH189</f>
        <v>0</v>
      </c>
      <c r="J22" s="1">
        <f>入力シート!BI189</f>
        <v>0</v>
      </c>
      <c r="L22" s="5">
        <f>入力シート!DP253</f>
        <v>4</v>
      </c>
      <c r="M22" s="1">
        <f>入力シート!DP254</f>
        <v>0</v>
      </c>
      <c r="N22" s="1">
        <f>入力シート!DP255</f>
        <v>0</v>
      </c>
      <c r="O22" s="1">
        <f>入力シート!DP256</f>
        <v>0</v>
      </c>
      <c r="P22" s="1">
        <f>入力シート!DP257</f>
        <v>0</v>
      </c>
      <c r="Q22" s="1">
        <f>入力シート!DP258</f>
        <v>0</v>
      </c>
    </row>
    <row r="23" spans="2:17" ht="21.65" customHeight="1" thickBot="1">
      <c r="B23" s="561" t="s">
        <v>690</v>
      </c>
      <c r="C23" s="562">
        <f>I34</f>
        <v>0</v>
      </c>
      <c r="D23" s="563"/>
      <c r="F23" s="577"/>
      <c r="G23" s="2" t="s">
        <v>23</v>
      </c>
      <c r="H23" s="1">
        <f>入力シート!BG190</f>
        <v>0</v>
      </c>
      <c r="I23" s="1">
        <f>入力シート!BH190</f>
        <v>0</v>
      </c>
      <c r="J23" s="1">
        <f>入力シート!BI190</f>
        <v>0</v>
      </c>
      <c r="L23" s="5">
        <f>入力シート!DQ253</f>
        <v>5</v>
      </c>
      <c r="M23" s="1">
        <f>入力シート!DQ254</f>
        <v>0</v>
      </c>
      <c r="N23" s="1">
        <f>入力シート!DQ255</f>
        <v>0</v>
      </c>
      <c r="O23" s="1">
        <f>入力シート!DQ256</f>
        <v>0</v>
      </c>
      <c r="P23" s="1">
        <f>入力シート!DQ257</f>
        <v>0</v>
      </c>
      <c r="Q23" s="1">
        <f>入力シート!DQ258</f>
        <v>0</v>
      </c>
    </row>
    <row r="24" spans="2:17" ht="13.75" customHeight="1">
      <c r="F24" s="641" t="s">
        <v>38</v>
      </c>
      <c r="G24" s="2" t="s">
        <v>22</v>
      </c>
      <c r="H24" s="1">
        <f>入力シート!BG191</f>
        <v>0</v>
      </c>
      <c r="I24" s="1">
        <f>入力シート!BH191</f>
        <v>0</v>
      </c>
      <c r="J24" s="1">
        <f>入力シート!BI191</f>
        <v>0</v>
      </c>
      <c r="L24" s="5">
        <f>入力シート!DR253</f>
        <v>6</v>
      </c>
      <c r="M24" s="1">
        <f>入力シート!DR254</f>
        <v>0</v>
      </c>
      <c r="N24" s="1">
        <f>入力シート!DR255</f>
        <v>0</v>
      </c>
      <c r="O24" s="1">
        <f>入力シート!DR256</f>
        <v>0</v>
      </c>
      <c r="P24" s="1">
        <f>入力シート!DR257</f>
        <v>0</v>
      </c>
      <c r="Q24" s="1">
        <f>入力シート!DR258</f>
        <v>0</v>
      </c>
    </row>
    <row r="25" spans="2:17">
      <c r="F25" s="577"/>
      <c r="G25" s="2" t="s">
        <v>23</v>
      </c>
      <c r="H25" s="1">
        <f>入力シート!BG192</f>
        <v>0</v>
      </c>
      <c r="I25" s="1">
        <f>入力シート!BH192</f>
        <v>0</v>
      </c>
      <c r="J25" s="1">
        <f>入力シート!BI192</f>
        <v>0</v>
      </c>
      <c r="M25">
        <f>SUM(M19:M24)</f>
        <v>0</v>
      </c>
      <c r="N25">
        <f>SUM(N19:N24)</f>
        <v>0</v>
      </c>
    </row>
    <row r="26" spans="2:17">
      <c r="F26" s="641" t="s">
        <v>83</v>
      </c>
      <c r="G26" s="2" t="s">
        <v>22</v>
      </c>
      <c r="H26" s="1">
        <f>入力シート!BG193</f>
        <v>0</v>
      </c>
      <c r="I26" s="1">
        <f>入力シート!BH193</f>
        <v>0</v>
      </c>
      <c r="J26" s="1">
        <f>入力シート!BI193</f>
        <v>0</v>
      </c>
    </row>
    <row r="27" spans="2:17">
      <c r="F27" s="577"/>
      <c r="G27" s="2" t="s">
        <v>23</v>
      </c>
      <c r="H27" s="1">
        <f>入力シート!BG194</f>
        <v>0</v>
      </c>
      <c r="I27" s="1">
        <f>入力シート!BH194</f>
        <v>0</v>
      </c>
      <c r="J27" s="1">
        <f>入力シート!BI194</f>
        <v>0</v>
      </c>
    </row>
    <row r="28" spans="2:17">
      <c r="F28" s="641" t="s">
        <v>40</v>
      </c>
      <c r="G28" s="2" t="s">
        <v>22</v>
      </c>
      <c r="H28" s="1">
        <f>入力シート!BG195</f>
        <v>0</v>
      </c>
      <c r="I28" s="1">
        <f>入力シート!BH195</f>
        <v>0</v>
      </c>
      <c r="J28" s="1">
        <f>入力シート!BI195</f>
        <v>0</v>
      </c>
    </row>
    <row r="29" spans="2:17">
      <c r="F29" s="577"/>
      <c r="G29" s="2" t="s">
        <v>23</v>
      </c>
      <c r="H29" s="1">
        <f>入力シート!BG196</f>
        <v>0</v>
      </c>
      <c r="I29" s="1">
        <f>入力シート!BH196</f>
        <v>0</v>
      </c>
      <c r="J29" s="1">
        <f>入力シート!BI196</f>
        <v>0</v>
      </c>
    </row>
    <row r="30" spans="2:17">
      <c r="F30" s="641" t="s">
        <v>19</v>
      </c>
      <c r="G30" s="2" t="s">
        <v>22</v>
      </c>
      <c r="H30" s="1">
        <f>入力シート!BG197</f>
        <v>0</v>
      </c>
      <c r="I30" s="1">
        <f>入力シート!BH197</f>
        <v>0</v>
      </c>
      <c r="J30" s="1">
        <f>入力シート!BI197</f>
        <v>0</v>
      </c>
    </row>
    <row r="31" spans="2:17">
      <c r="F31" s="577"/>
      <c r="G31" s="2" t="s">
        <v>23</v>
      </c>
      <c r="H31" s="1">
        <f>入力シート!BG198</f>
        <v>0</v>
      </c>
      <c r="I31" s="1">
        <f>入力シート!BH198</f>
        <v>0</v>
      </c>
      <c r="J31" s="1">
        <f>入力シート!BI198</f>
        <v>0</v>
      </c>
    </row>
    <row r="32" spans="2:17">
      <c r="F32" s="641" t="s">
        <v>21</v>
      </c>
      <c r="G32" s="2" t="s">
        <v>22</v>
      </c>
      <c r="H32" s="1">
        <f>入力シート!BG199</f>
        <v>0</v>
      </c>
      <c r="I32" s="1">
        <f>入力シート!BH199</f>
        <v>0</v>
      </c>
      <c r="J32" s="1">
        <f>入力シート!BI199</f>
        <v>0</v>
      </c>
    </row>
    <row r="33" spans="6:10">
      <c r="F33" s="577"/>
      <c r="G33" s="2" t="s">
        <v>23</v>
      </c>
      <c r="H33" s="1">
        <f>入力シート!BG200</f>
        <v>0</v>
      </c>
      <c r="I33" s="1">
        <f>入力シート!BH200</f>
        <v>0</v>
      </c>
      <c r="J33" s="1">
        <f>入力シート!BI200</f>
        <v>0</v>
      </c>
    </row>
    <row r="34" spans="6:10">
      <c r="H34" s="1">
        <f>SUM(H18:H33)</f>
        <v>0</v>
      </c>
      <c r="I34" s="1">
        <f>SUM(I18:I33)</f>
        <v>0</v>
      </c>
      <c r="J34" s="1">
        <f>SUM(J18:J33)</f>
        <v>0</v>
      </c>
    </row>
    <row r="36" spans="6:10" ht="15" customHeight="1">
      <c r="H36" s="2" t="s">
        <v>112</v>
      </c>
      <c r="I36" s="2" t="s">
        <v>113</v>
      </c>
    </row>
    <row r="37" spans="6:10" ht="17.25" customHeight="1">
      <c r="H37" s="2">
        <f>入力シート!G175</f>
        <v>0</v>
      </c>
      <c r="I37" s="2">
        <f>入力シート!G176</f>
        <v>0</v>
      </c>
    </row>
  </sheetData>
  <mergeCells count="15">
    <mergeCell ref="D16:D17"/>
    <mergeCell ref="D18:D20"/>
    <mergeCell ref="A1:D1"/>
    <mergeCell ref="F32:F33"/>
    <mergeCell ref="F30:F31"/>
    <mergeCell ref="F28:F29"/>
    <mergeCell ref="F18:F19"/>
    <mergeCell ref="F20:F21"/>
    <mergeCell ref="F22:F23"/>
    <mergeCell ref="F24:F25"/>
    <mergeCell ref="F26:F27"/>
    <mergeCell ref="B16:B17"/>
    <mergeCell ref="B18:B20"/>
    <mergeCell ref="C16:C17"/>
    <mergeCell ref="C18:C20"/>
  </mergeCells>
  <phoneticPr fontId="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DF3A-3F83-4053-B8B2-9E77D9C98783}">
  <sheetPr>
    <tabColor rgb="FFFFFF00"/>
  </sheetPr>
  <dimension ref="A1:N19"/>
  <sheetViews>
    <sheetView showZeros="0" view="pageBreakPreview" zoomScale="70" zoomScaleNormal="55" zoomScaleSheetLayoutView="70" workbookViewId="0">
      <selection sqref="A1:F1"/>
    </sheetView>
  </sheetViews>
  <sheetFormatPr defaultColWidth="21.08984375" defaultRowHeight="42.9" customHeight="1"/>
  <cols>
    <col min="1" max="1" width="6.6328125" style="517" customWidth="1"/>
    <col min="2" max="2" width="31.08984375" style="517" customWidth="1"/>
    <col min="3" max="3" width="32.90625" style="517" customWidth="1"/>
    <col min="4" max="4" width="22.453125" style="517" customWidth="1"/>
    <col min="5" max="5" width="19.90625" style="517" customWidth="1"/>
    <col min="6" max="6" width="19.453125" style="517" customWidth="1"/>
    <col min="7" max="16384" width="21.08984375" style="517"/>
  </cols>
  <sheetData>
    <row r="1" spans="1:14" ht="42.9" customHeight="1">
      <c r="A1" s="1223" t="s">
        <v>634</v>
      </c>
      <c r="B1" s="1223"/>
      <c r="C1" s="1223"/>
      <c r="D1" s="1223"/>
      <c r="E1" s="1223"/>
      <c r="F1" s="1223"/>
      <c r="G1"/>
      <c r="H1"/>
      <c r="I1"/>
      <c r="J1"/>
      <c r="K1"/>
      <c r="L1"/>
      <c r="M1"/>
      <c r="N1"/>
    </row>
    <row r="2" spans="1:14" ht="42.9" customHeight="1">
      <c r="B2" s="1224" t="s">
        <v>645</v>
      </c>
      <c r="C2" s="933"/>
      <c r="D2" s="933"/>
      <c r="E2" s="933"/>
      <c r="F2" s="933"/>
      <c r="G2"/>
      <c r="H2"/>
      <c r="I2"/>
      <c r="J2"/>
      <c r="K2"/>
      <c r="L2"/>
      <c r="M2"/>
      <c r="N2"/>
    </row>
    <row r="3" spans="1:14" ht="18" customHeight="1" thickBot="1">
      <c r="B3"/>
      <c r="C3"/>
      <c r="D3"/>
      <c r="E3" s="518"/>
      <c r="F3" s="519"/>
      <c r="G3"/>
      <c r="H3"/>
    </row>
    <row r="4" spans="1:14" ht="42.9" customHeight="1">
      <c r="B4" s="543" t="s">
        <v>644</v>
      </c>
      <c r="C4" s="1225" t="s">
        <v>456</v>
      </c>
      <c r="D4" s="1226"/>
      <c r="E4" s="1225" t="s">
        <v>635</v>
      </c>
      <c r="F4" s="1226"/>
      <c r="G4"/>
      <c r="H4"/>
    </row>
    <row r="5" spans="1:14" ht="42.9" customHeight="1" thickBot="1">
      <c r="B5" s="531">
        <f>入力シート!P2</f>
        <v>0</v>
      </c>
      <c r="C5" s="1227">
        <f>入力シート!C2</f>
        <v>0</v>
      </c>
      <c r="D5" s="1228"/>
      <c r="E5" s="1229"/>
      <c r="F5" s="1230"/>
      <c r="G5"/>
      <c r="H5"/>
    </row>
    <row r="6" spans="1:14" ht="14.15" customHeight="1" thickBot="1">
      <c r="B6"/>
      <c r="C6"/>
      <c r="D6"/>
      <c r="E6"/>
      <c r="F6"/>
      <c r="G6"/>
      <c r="H6"/>
    </row>
    <row r="7" spans="1:14" ht="42.9" customHeight="1" thickBot="1">
      <c r="A7" s="520" t="s">
        <v>636</v>
      </c>
      <c r="B7" s="521" t="s">
        <v>637</v>
      </c>
      <c r="C7" s="521" t="s">
        <v>638</v>
      </c>
      <c r="D7" s="521" t="s">
        <v>646</v>
      </c>
      <c r="E7" s="522" t="s">
        <v>639</v>
      </c>
      <c r="F7" s="523" t="s">
        <v>640</v>
      </c>
    </row>
    <row r="8" spans="1:14" ht="42.9" customHeight="1" thickBot="1">
      <c r="A8" s="528" t="s">
        <v>641</v>
      </c>
      <c r="B8" s="538" t="s">
        <v>647</v>
      </c>
      <c r="C8" s="538" t="s">
        <v>642</v>
      </c>
      <c r="D8" s="539">
        <v>6300</v>
      </c>
      <c r="E8" s="529">
        <f>ROUNDDOWN(D8/11,0)</f>
        <v>572</v>
      </c>
      <c r="F8" s="530" t="str">
        <f>IF(D8/(1+0.1)&lt;50000,"✕","必要")</f>
        <v>✕</v>
      </c>
    </row>
    <row r="9" spans="1:14" ht="42.9" customHeight="1">
      <c r="A9" s="527">
        <v>1</v>
      </c>
      <c r="B9" s="540"/>
      <c r="C9" s="540"/>
      <c r="D9" s="540"/>
      <c r="E9" s="532">
        <f t="shared" ref="E9:E18" si="0">ROUNDDOWN(D9/11,0)</f>
        <v>0</v>
      </c>
      <c r="F9" s="533" t="str">
        <f t="shared" ref="F9:F18" si="1">IF(D9/(1+0.1)&lt;50000,"✕","必要")</f>
        <v>✕</v>
      </c>
    </row>
    <row r="10" spans="1:14" ht="42.9" customHeight="1">
      <c r="A10" s="524">
        <v>2</v>
      </c>
      <c r="B10" s="541"/>
      <c r="C10" s="541"/>
      <c r="D10" s="541"/>
      <c r="E10" s="534">
        <f t="shared" si="0"/>
        <v>0</v>
      </c>
      <c r="F10" s="535" t="str">
        <f t="shared" si="1"/>
        <v>✕</v>
      </c>
    </row>
    <row r="11" spans="1:14" ht="42.9" customHeight="1">
      <c r="A11" s="524">
        <v>3</v>
      </c>
      <c r="B11" s="541"/>
      <c r="C11" s="541"/>
      <c r="D11" s="541"/>
      <c r="E11" s="534">
        <f t="shared" si="0"/>
        <v>0</v>
      </c>
      <c r="F11" s="535" t="str">
        <f t="shared" si="1"/>
        <v>✕</v>
      </c>
    </row>
    <row r="12" spans="1:14" ht="42.9" customHeight="1">
      <c r="A12" s="524">
        <v>4</v>
      </c>
      <c r="B12" s="541"/>
      <c r="C12" s="541"/>
      <c r="D12" s="541"/>
      <c r="E12" s="534">
        <f t="shared" si="0"/>
        <v>0</v>
      </c>
      <c r="F12" s="535" t="str">
        <f t="shared" si="1"/>
        <v>✕</v>
      </c>
    </row>
    <row r="13" spans="1:14" ht="42.9" customHeight="1">
      <c r="A13" s="524">
        <v>5</v>
      </c>
      <c r="B13" s="541"/>
      <c r="C13" s="541"/>
      <c r="D13" s="541"/>
      <c r="E13" s="534">
        <f t="shared" si="0"/>
        <v>0</v>
      </c>
      <c r="F13" s="535" t="str">
        <f t="shared" si="1"/>
        <v>✕</v>
      </c>
    </row>
    <row r="14" spans="1:14" ht="42.9" customHeight="1">
      <c r="A14" s="524">
        <v>6</v>
      </c>
      <c r="B14" s="541"/>
      <c r="C14" s="541"/>
      <c r="D14" s="541"/>
      <c r="E14" s="534">
        <f t="shared" si="0"/>
        <v>0</v>
      </c>
      <c r="F14" s="535" t="str">
        <f t="shared" si="1"/>
        <v>✕</v>
      </c>
    </row>
    <row r="15" spans="1:14" ht="42.9" customHeight="1">
      <c r="A15" s="524">
        <v>7</v>
      </c>
      <c r="B15" s="541"/>
      <c r="C15" s="541"/>
      <c r="D15" s="541"/>
      <c r="E15" s="534">
        <f t="shared" si="0"/>
        <v>0</v>
      </c>
      <c r="F15" s="535" t="str">
        <f t="shared" si="1"/>
        <v>✕</v>
      </c>
    </row>
    <row r="16" spans="1:14" ht="42.9" customHeight="1">
      <c r="A16" s="524">
        <v>8</v>
      </c>
      <c r="B16" s="541"/>
      <c r="C16" s="541"/>
      <c r="D16" s="541"/>
      <c r="E16" s="534">
        <f t="shared" si="0"/>
        <v>0</v>
      </c>
      <c r="F16" s="535" t="str">
        <f t="shared" si="1"/>
        <v>✕</v>
      </c>
    </row>
    <row r="17" spans="1:6" ht="42.9" customHeight="1">
      <c r="A17" s="524">
        <v>9</v>
      </c>
      <c r="B17" s="541"/>
      <c r="C17" s="541"/>
      <c r="D17" s="541"/>
      <c r="E17" s="534">
        <f t="shared" si="0"/>
        <v>0</v>
      </c>
      <c r="F17" s="535" t="str">
        <f t="shared" si="1"/>
        <v>✕</v>
      </c>
    </row>
    <row r="18" spans="1:6" ht="42.9" customHeight="1" thickBot="1">
      <c r="A18" s="526">
        <v>10</v>
      </c>
      <c r="B18" s="542"/>
      <c r="C18" s="542"/>
      <c r="D18" s="542"/>
      <c r="E18" s="536">
        <f t="shared" si="0"/>
        <v>0</v>
      </c>
      <c r="F18" s="537" t="str">
        <f t="shared" si="1"/>
        <v>✕</v>
      </c>
    </row>
    <row r="19" spans="1:6" ht="42.9" customHeight="1">
      <c r="B19" s="525" t="s">
        <v>643</v>
      </c>
    </row>
  </sheetData>
  <mergeCells count="6">
    <mergeCell ref="A1:F1"/>
    <mergeCell ref="B2:F2"/>
    <mergeCell ref="C4:D4"/>
    <mergeCell ref="C5:D5"/>
    <mergeCell ref="E4:F4"/>
    <mergeCell ref="E5:F5"/>
  </mergeCells>
  <phoneticPr fontId="1"/>
  <pageMargins left="0.7" right="0.7" top="0.75" bottom="0.75" header="0.3" footer="0.3"/>
  <pageSetup paperSize="9" scale="68" orientation="portrait" r:id="rId1"/>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63"/>
  <sheetViews>
    <sheetView showZeros="0" view="pageBreakPreview" zoomScaleNormal="55" zoomScaleSheetLayoutView="100" workbookViewId="0">
      <selection activeCell="D31" sqref="D31"/>
    </sheetView>
  </sheetViews>
  <sheetFormatPr defaultColWidth="13" defaultRowHeight="13.5" customHeight="1"/>
  <cols>
    <col min="1" max="1" width="7.453125" style="191" customWidth="1"/>
    <col min="2" max="6" width="6" style="191" customWidth="1"/>
    <col min="7" max="7" width="7.36328125" style="191" customWidth="1"/>
    <col min="8" max="13" width="5.6328125" style="191" customWidth="1"/>
    <col min="14" max="14" width="7.08984375" style="191" customWidth="1"/>
    <col min="15" max="16384" width="13" style="191"/>
  </cols>
  <sheetData>
    <row r="1" spans="1:15" ht="15" customHeight="1">
      <c r="A1" s="1232" t="s">
        <v>409</v>
      </c>
      <c r="B1" s="1232"/>
      <c r="C1" s="1232"/>
      <c r="D1" s="1232"/>
      <c r="E1" s="1232"/>
      <c r="F1" s="1232"/>
      <c r="L1"/>
      <c r="M1"/>
      <c r="N1"/>
    </row>
    <row r="2" spans="1:15" ht="14.4" customHeight="1">
      <c r="A2" s="1232"/>
      <c r="B2" s="1232"/>
      <c r="C2" s="1232"/>
      <c r="D2" s="1232"/>
      <c r="E2" s="1232"/>
      <c r="F2" s="1232"/>
      <c r="L2"/>
      <c r="M2"/>
      <c r="N2"/>
    </row>
    <row r="3" spans="1:15" ht="13.4" customHeight="1">
      <c r="A3" s="1232"/>
      <c r="B3" s="1232"/>
      <c r="C3" s="1232"/>
      <c r="D3" s="1232"/>
      <c r="E3" s="1232"/>
      <c r="F3" s="1232"/>
      <c r="L3"/>
      <c r="M3"/>
      <c r="N3"/>
    </row>
    <row r="4" spans="1:15" ht="13">
      <c r="L4"/>
      <c r="M4"/>
      <c r="N4"/>
    </row>
    <row r="6" spans="1:15" ht="13">
      <c r="A6" s="192"/>
      <c r="B6" s="192"/>
      <c r="C6" s="192"/>
      <c r="D6" s="192"/>
      <c r="E6" s="192"/>
      <c r="F6" s="192"/>
      <c r="G6" s="192"/>
      <c r="H6" s="193"/>
      <c r="J6" s="194"/>
      <c r="K6" s="1231">
        <f>入力シート!AD1</f>
        <v>0</v>
      </c>
      <c r="L6" s="1231"/>
      <c r="M6" s="1231"/>
      <c r="N6" s="1231"/>
      <c r="O6" s="195"/>
    </row>
    <row r="7" spans="1:15" ht="15" customHeight="1">
      <c r="A7" s="1233" t="s">
        <v>174</v>
      </c>
      <c r="B7" s="1233"/>
      <c r="C7" s="1245">
        <f>入力シート!C2</f>
        <v>0</v>
      </c>
      <c r="D7" s="1246"/>
      <c r="E7" s="1246"/>
      <c r="F7" s="1246"/>
      <c r="G7" s="1246"/>
      <c r="H7" s="1246"/>
      <c r="I7" s="1247"/>
      <c r="J7" s="1248">
        <f>入力シート!AG2</f>
        <v>0</v>
      </c>
      <c r="K7" s="1249"/>
      <c r="L7" s="1249"/>
      <c r="M7" s="1249"/>
    </row>
    <row r="8" spans="1:15" ht="15" customHeight="1">
      <c r="A8" s="1233" t="s">
        <v>173</v>
      </c>
      <c r="B8" s="1233"/>
      <c r="C8" s="1234">
        <f>入力シート!P2</f>
        <v>0</v>
      </c>
      <c r="D8" s="1235"/>
      <c r="E8" s="198" t="s">
        <v>8</v>
      </c>
      <c r="F8" s="199">
        <f>入力シート!V2</f>
        <v>0</v>
      </c>
      <c r="G8" s="200" t="s">
        <v>190</v>
      </c>
      <c r="H8"/>
      <c r="I8"/>
      <c r="J8"/>
      <c r="K8"/>
      <c r="L8"/>
      <c r="M8"/>
    </row>
    <row r="9" spans="1:15" ht="15" customHeight="1">
      <c r="A9"/>
      <c r="B9"/>
      <c r="C9"/>
      <c r="D9"/>
      <c r="E9"/>
      <c r="F9"/>
      <c r="G9"/>
      <c r="H9"/>
      <c r="I9"/>
      <c r="J9"/>
      <c r="K9"/>
      <c r="L9"/>
      <c r="M9"/>
    </row>
    <row r="10" spans="1:15" ht="14.25" customHeight="1">
      <c r="A10" s="192"/>
      <c r="B10" s="192"/>
      <c r="C10" s="192"/>
      <c r="D10" s="192"/>
      <c r="E10" s="192"/>
      <c r="F10" s="192"/>
      <c r="G10" s="192"/>
      <c r="H10" s="192"/>
      <c r="I10" s="192"/>
    </row>
    <row r="11" spans="1:15" ht="14.25" customHeight="1">
      <c r="A11" s="192" t="s">
        <v>354</v>
      </c>
      <c r="B11" s="192"/>
      <c r="C11" s="192"/>
      <c r="D11" s="192"/>
      <c r="E11" s="192"/>
      <c r="F11" s="192"/>
      <c r="G11" s="192"/>
      <c r="H11" s="192"/>
      <c r="I11" s="192"/>
    </row>
    <row r="12" spans="1:15" ht="13.5" customHeight="1">
      <c r="A12" s="1238" t="s">
        <v>343</v>
      </c>
      <c r="B12" s="1239"/>
      <c r="C12" s="1239"/>
      <c r="D12" s="1239"/>
      <c r="E12" s="1239"/>
      <c r="F12" s="1240"/>
      <c r="G12" s="1238" t="s">
        <v>342</v>
      </c>
      <c r="H12" s="1241"/>
      <c r="I12" s="1241"/>
      <c r="J12" s="1242"/>
      <c r="K12" s="1243" t="s">
        <v>158</v>
      </c>
    </row>
    <row r="13" spans="1:15" ht="13">
      <c r="A13" s="196" t="s">
        <v>165</v>
      </c>
      <c r="B13" s="196" t="s">
        <v>164</v>
      </c>
      <c r="C13" s="203" t="s">
        <v>163</v>
      </c>
      <c r="D13" s="204" t="s">
        <v>162</v>
      </c>
      <c r="E13" s="196" t="s">
        <v>160</v>
      </c>
      <c r="F13" s="201" t="s">
        <v>130</v>
      </c>
      <c r="G13" s="196" t="s">
        <v>172</v>
      </c>
      <c r="H13" s="196" t="s">
        <v>171</v>
      </c>
      <c r="I13" s="196" t="s">
        <v>105</v>
      </c>
      <c r="J13" s="201" t="s">
        <v>130</v>
      </c>
      <c r="K13" s="1244"/>
    </row>
    <row r="14" spans="1:15" ht="14.25" customHeight="1">
      <c r="A14" s="197"/>
      <c r="B14" s="197"/>
      <c r="C14" s="197"/>
      <c r="D14" s="197"/>
      <c r="E14" s="197"/>
      <c r="F14" s="197">
        <f>SUM(A14:E14)</f>
        <v>0</v>
      </c>
      <c r="G14" s="197"/>
      <c r="H14" s="197"/>
      <c r="I14" s="197"/>
      <c r="J14" s="197">
        <f>SUM(G14:I14)</f>
        <v>0</v>
      </c>
      <c r="K14" s="197"/>
    </row>
    <row r="15" spans="1:15" ht="13">
      <c r="A15" s="206" t="s">
        <v>170</v>
      </c>
      <c r="B15" s="206" t="s">
        <v>156</v>
      </c>
      <c r="C15" s="206" t="s">
        <v>169</v>
      </c>
      <c r="D15" s="206" t="s">
        <v>105</v>
      </c>
      <c r="E15" s="206" t="s">
        <v>154</v>
      </c>
      <c r="F15" s="207" t="s">
        <v>153</v>
      </c>
      <c r="G15" s="192"/>
      <c r="H15" s="192"/>
      <c r="I15" s="192"/>
    </row>
    <row r="16" spans="1:15" ht="14.25" customHeight="1">
      <c r="A16" s="197"/>
      <c r="B16" s="197"/>
      <c r="C16" s="197"/>
      <c r="D16" s="197"/>
      <c r="E16" s="197"/>
      <c r="F16" s="202">
        <f>SUM(F14,J14,K14,A16,B16,C16,D16,E16)</f>
        <v>0</v>
      </c>
      <c r="G16" s="192"/>
      <c r="H16" s="192"/>
      <c r="I16" s="192"/>
    </row>
    <row r="17" spans="1:14" ht="9" customHeight="1">
      <c r="A17" s="192"/>
      <c r="B17" s="192"/>
      <c r="C17" s="192"/>
      <c r="D17" s="192"/>
      <c r="E17" s="192"/>
      <c r="F17" s="208"/>
      <c r="G17" s="192"/>
      <c r="H17" s="192"/>
      <c r="I17" s="192"/>
    </row>
    <row r="18" spans="1:14" ht="13">
      <c r="A18" s="192" t="s">
        <v>168</v>
      </c>
      <c r="B18" s="192"/>
      <c r="C18" s="192"/>
      <c r="D18" s="192"/>
      <c r="E18" s="192"/>
      <c r="F18" s="192"/>
      <c r="G18" s="192"/>
      <c r="H18" s="192"/>
      <c r="I18" s="192"/>
    </row>
    <row r="19" spans="1:14" ht="13">
      <c r="A19" s="1238" t="s">
        <v>344</v>
      </c>
      <c r="B19" s="1239"/>
      <c r="C19" s="1239"/>
      <c r="D19" s="1239"/>
      <c r="E19" s="1239"/>
      <c r="F19" s="1239"/>
      <c r="G19" s="1241"/>
      <c r="H19" s="1241"/>
      <c r="I19" s="1242"/>
    </row>
    <row r="20" spans="1:14" ht="13">
      <c r="A20" s="1238" t="s">
        <v>167</v>
      </c>
      <c r="B20" s="1241"/>
      <c r="C20" s="1241"/>
      <c r="D20" s="1241"/>
      <c r="E20" s="1241"/>
      <c r="F20" s="1242"/>
      <c r="G20" s="1238" t="s">
        <v>166</v>
      </c>
      <c r="H20" s="1241"/>
      <c r="I20" s="1242"/>
    </row>
    <row r="21" spans="1:14" ht="13">
      <c r="A21" s="204" t="s">
        <v>165</v>
      </c>
      <c r="B21" s="204" t="s">
        <v>164</v>
      </c>
      <c r="C21" s="204" t="s">
        <v>163</v>
      </c>
      <c r="D21" s="204" t="s">
        <v>162</v>
      </c>
      <c r="E21" s="204" t="s">
        <v>160</v>
      </c>
      <c r="F21" s="204" t="s">
        <v>130</v>
      </c>
      <c r="G21" s="204" t="s">
        <v>161</v>
      </c>
      <c r="H21" s="204" t="s">
        <v>160</v>
      </c>
      <c r="I21" s="204" t="s">
        <v>130</v>
      </c>
    </row>
    <row r="22" spans="1:14" ht="14.25" customHeight="1">
      <c r="A22" s="197"/>
      <c r="B22" s="197"/>
      <c r="C22" s="197"/>
      <c r="D22" s="197"/>
      <c r="E22" s="197"/>
      <c r="F22" s="197">
        <f>SUM(A22:E22)</f>
        <v>0</v>
      </c>
      <c r="G22" s="197"/>
      <c r="H22" s="197"/>
      <c r="I22" s="197">
        <f>SUM(G22:H22)</f>
        <v>0</v>
      </c>
    </row>
    <row r="23" spans="1:14" ht="13">
      <c r="A23" s="209" t="s">
        <v>159</v>
      </c>
      <c r="B23" s="210"/>
      <c r="C23" s="210"/>
      <c r="D23" s="211"/>
      <c r="E23" s="1252" t="s">
        <v>158</v>
      </c>
      <c r="F23" s="1254" t="s">
        <v>157</v>
      </c>
      <c r="G23" s="1252" t="s">
        <v>156</v>
      </c>
      <c r="H23" s="1252" t="s">
        <v>155</v>
      </c>
      <c r="I23" s="1252" t="s">
        <v>154</v>
      </c>
      <c r="J23" s="1236" t="s">
        <v>153</v>
      </c>
    </row>
    <row r="24" spans="1:14" ht="13">
      <c r="A24" s="212" t="s">
        <v>152</v>
      </c>
      <c r="B24" s="212" t="s">
        <v>151</v>
      </c>
      <c r="C24" s="212" t="s">
        <v>105</v>
      </c>
      <c r="D24" s="212" t="s">
        <v>130</v>
      </c>
      <c r="E24" s="1253"/>
      <c r="F24" s="1255"/>
      <c r="G24" s="1253"/>
      <c r="H24" s="1253"/>
      <c r="I24" s="1253"/>
      <c r="J24" s="1237"/>
    </row>
    <row r="25" spans="1:14" ht="14.25" customHeight="1">
      <c r="A25" s="197"/>
      <c r="B25" s="197"/>
      <c r="C25" s="197"/>
      <c r="D25" s="197">
        <f>SUM(A25:C25)</f>
        <v>0</v>
      </c>
      <c r="E25" s="197"/>
      <c r="F25" s="197"/>
      <c r="G25" s="197"/>
      <c r="H25" s="197"/>
      <c r="I25" s="197"/>
      <c r="J25" s="197">
        <f>SUM(F22,I22,D25,E25,F25,G25,H25,I25)</f>
        <v>0</v>
      </c>
    </row>
    <row r="26" spans="1:14" ht="9.75" customHeight="1"/>
    <row r="27" spans="1:14" ht="13">
      <c r="A27" s="192" t="s">
        <v>150</v>
      </c>
      <c r="B27" s="192"/>
      <c r="C27" s="192"/>
      <c r="D27" s="192"/>
      <c r="E27" s="192"/>
      <c r="F27" s="192"/>
      <c r="G27" s="192"/>
      <c r="H27" s="192"/>
      <c r="I27" s="192"/>
      <c r="J27" s="192"/>
    </row>
    <row r="28" spans="1:14" ht="13">
      <c r="A28" s="1250"/>
      <c r="B28" s="1238" t="s">
        <v>149</v>
      </c>
      <c r="C28" s="1239"/>
      <c r="D28" s="1239"/>
      <c r="E28" s="1239"/>
      <c r="F28" s="1239"/>
      <c r="G28" s="1240"/>
      <c r="H28" s="213" t="s">
        <v>200</v>
      </c>
      <c r="I28" s="1238" t="s">
        <v>199</v>
      </c>
      <c r="J28" s="1239"/>
      <c r="K28" s="1239"/>
      <c r="L28" s="1239"/>
      <c r="M28" s="1239"/>
      <c r="N28" s="1240"/>
    </row>
    <row r="29" spans="1:14" ht="13">
      <c r="A29" s="1251"/>
      <c r="B29" s="213" t="s">
        <v>142</v>
      </c>
      <c r="C29" s="213" t="s">
        <v>148</v>
      </c>
      <c r="D29" s="213" t="s">
        <v>147</v>
      </c>
      <c r="E29" s="213" t="s">
        <v>132</v>
      </c>
      <c r="F29" s="213" t="s">
        <v>146</v>
      </c>
      <c r="G29" s="201" t="s">
        <v>130</v>
      </c>
      <c r="H29" s="213" t="s">
        <v>145</v>
      </c>
      <c r="I29" s="201" t="s">
        <v>142</v>
      </c>
      <c r="J29" s="203" t="s">
        <v>141</v>
      </c>
      <c r="K29" s="213" t="s">
        <v>140</v>
      </c>
      <c r="L29" s="213" t="s">
        <v>132</v>
      </c>
      <c r="M29" s="213" t="s">
        <v>131</v>
      </c>
      <c r="N29" s="201" t="s">
        <v>130</v>
      </c>
    </row>
    <row r="30" spans="1:14" ht="14.25" customHeight="1">
      <c r="A30" s="214">
        <f>入力シート!BJ205</f>
        <v>0</v>
      </c>
      <c r="B30" s="197">
        <f>入力シート!BK205</f>
        <v>0</v>
      </c>
      <c r="C30" s="197">
        <f>入力シート!BL205+入力シート!BM205</f>
        <v>0</v>
      </c>
      <c r="D30" s="197">
        <f>入力シート!BN205+入力シート!BO205</f>
        <v>0</v>
      </c>
      <c r="E30" s="197">
        <f>入力シート!BP205</f>
        <v>0</v>
      </c>
      <c r="F30" s="197">
        <f>入力シート!BQ205</f>
        <v>0</v>
      </c>
      <c r="G30" s="205">
        <f>SUM(B30:F30)</f>
        <v>0</v>
      </c>
      <c r="H30" s="197">
        <f>入力シート!BK217</f>
        <v>0</v>
      </c>
      <c r="I30" s="197">
        <f>入力シート!BL217+入力シート!BS217+入力シート!BZ217+入力シート!CG217+入力シート!CN217+入力シート!CU217+入力シート!DB217</f>
        <v>0</v>
      </c>
      <c r="J30" s="197">
        <f>入力シート!BM217+入力シート!BN217+入力シート!BT217+入力シート!BU217+入力シート!CA217+入力シート!CB217+入力シート!CH217+入力シート!CI217+入力シート!CH217+入力シート!CI217+入力シート!CO217+入力シート!CP217+入力シート!CV217+入力シート!CW217+入力シート!DC217+入力シート!DD217</f>
        <v>0</v>
      </c>
      <c r="K30" s="197">
        <f>入力シート!BO217+入力シート!BP217+入力シート!BV217+入力シート!BW217+入力シート!CC217+入力シート!CD217+入力シート!CJ217+入力シート!CK217+入力シート!CQ217+入力シート!CR217+入力シート!CX217+入力シート!CY217+入力シート!DE217+入力シート!DF217</f>
        <v>0</v>
      </c>
      <c r="L30" s="197">
        <f>入力シート!BQ217+入力シート!BX217+入力シート!CE217+入力シート!CL217+入力シート!CS217+入力シート!CZ217+入力シート!DG217</f>
        <v>0</v>
      </c>
      <c r="M30" s="197">
        <f>入力シート!BR217+入力シート!BY217+入力シート!CF217+入力シート!CM217+入力シート!CT217+入力シート!DA217+入力シート!DH217</f>
        <v>0</v>
      </c>
      <c r="N30" s="205">
        <f>SUM(I30:M30)</f>
        <v>0</v>
      </c>
    </row>
    <row r="31" spans="1:14" ht="14.25" customHeight="1">
      <c r="A31" s="214">
        <f>入力シート!BJ206</f>
        <v>1</v>
      </c>
      <c r="B31" s="197">
        <f>入力シート!BK206</f>
        <v>0</v>
      </c>
      <c r="C31" s="197">
        <f>入力シート!BL206+入力シート!BM206</f>
        <v>0</v>
      </c>
      <c r="D31" s="197">
        <f>入力シート!BN206+入力シート!BO206</f>
        <v>0</v>
      </c>
      <c r="E31" s="197">
        <f>入力シート!BP206</f>
        <v>0</v>
      </c>
      <c r="F31" s="197">
        <f>入力シート!BQ206</f>
        <v>0</v>
      </c>
      <c r="G31" s="205">
        <f t="shared" ref="G31:G35" si="0">SUM(B31:F31)</f>
        <v>0</v>
      </c>
      <c r="H31" s="197">
        <f>入力シート!BK218</f>
        <v>0</v>
      </c>
      <c r="I31" s="197">
        <f>入力シート!BL218+入力シート!BS218+入力シート!BZ218+入力シート!CG218+入力シート!CN218+入力シート!CU218+入力シート!DB218</f>
        <v>0</v>
      </c>
      <c r="J31" s="197">
        <f>入力シート!BM218+入力シート!BN218+入力シート!BT218+入力シート!BU218+入力シート!CA218+入力シート!CB218+入力シート!CH218+入力シート!CI218+入力シート!CO218+入力シート!CP218+入力シート!CV218+入力シート!CW218+入力シート!DC218+入力シート!DD218</f>
        <v>0</v>
      </c>
      <c r="K31" s="197">
        <f>入力シート!BO218+入力シート!BP218+入力シート!BV218+入力シート!BW218+入力シート!CC218+入力シート!CD218+入力シート!CJ218+入力シート!CK218+入力シート!CQ218+入力シート!CR218+入力シート!CX218+入力シート!CY218+入力シート!DE218+入力シート!DF218</f>
        <v>0</v>
      </c>
      <c r="L31" s="197">
        <f>入力シート!BQ218+入力シート!BX218+入力シート!CE218+入力シート!CL218+入力シート!CS218+入力シート!CZ218+入力シート!DG218</f>
        <v>0</v>
      </c>
      <c r="M31" s="197">
        <f>入力シート!BR218+入力シート!BY218+入力シート!CF218+入力シート!CM218+入力シート!CT218+入力シート!DA218+入力シート!DH218</f>
        <v>0</v>
      </c>
      <c r="N31" s="205">
        <f t="shared" ref="N31:N35" si="1">SUM(I31:M31)</f>
        <v>0</v>
      </c>
    </row>
    <row r="32" spans="1:14" ht="14.25" customHeight="1">
      <c r="A32" s="214">
        <f>入力シート!BJ207</f>
        <v>2</v>
      </c>
      <c r="B32" s="197">
        <f>入力シート!BK207</f>
        <v>0</v>
      </c>
      <c r="C32" s="197">
        <f>入力シート!BL207+入力シート!BM207</f>
        <v>0</v>
      </c>
      <c r="D32" s="197">
        <f>入力シート!BN207+入力シート!BO207</f>
        <v>0</v>
      </c>
      <c r="E32" s="197">
        <f>入力シート!BP207</f>
        <v>0</v>
      </c>
      <c r="F32" s="197">
        <f>入力シート!BQ207</f>
        <v>0</v>
      </c>
      <c r="G32" s="205">
        <f t="shared" si="0"/>
        <v>0</v>
      </c>
      <c r="H32" s="197">
        <f>入力シート!BK219</f>
        <v>0</v>
      </c>
      <c r="I32" s="197">
        <f>入力シート!BL219+入力シート!BS219+入力シート!BZ219+入力シート!CG219+入力シート!CN219+入力シート!CU219+入力シート!DB219</f>
        <v>0</v>
      </c>
      <c r="J32" s="197">
        <f>入力シート!BM219+入力シート!BN219+入力シート!BT219+入力シート!BU219+入力シート!CA219+入力シート!CB219+入力シート!CH219+入力シート!CI219+入力シート!CO219+入力シート!CP219+入力シート!CV219+入力シート!CW219+入力シート!DC219+入力シート!DD219</f>
        <v>0</v>
      </c>
      <c r="K32" s="197">
        <f>入力シート!BO219+入力シート!BP219+入力シート!BV219+入力シート!BW219+入力シート!CC219+入力シート!CD219+入力シート!CJ219+入力シート!CK219+入力シート!CQ219+入力シート!CR219+入力シート!CX219+入力シート!CY219+入力シート!DE219+入力シート!DF219</f>
        <v>0</v>
      </c>
      <c r="L32" s="197">
        <f>入力シート!BQ219+入力シート!BX219+入力シート!CE219+入力シート!CL219+入力シート!CS219+入力シート!CZ219+入力シート!DG219</f>
        <v>0</v>
      </c>
      <c r="M32" s="197">
        <f>入力シート!BR219+入力シート!BY219+入力シート!CF219+入力シート!CM219+入力シート!CT219+入力シート!DA219+入力シート!DH219</f>
        <v>0</v>
      </c>
      <c r="N32" s="205">
        <f t="shared" si="1"/>
        <v>0</v>
      </c>
    </row>
    <row r="33" spans="1:14" ht="14.25" customHeight="1">
      <c r="A33" s="214">
        <f>入力シート!BJ208</f>
        <v>3</v>
      </c>
      <c r="B33" s="197">
        <f>入力シート!BK208</f>
        <v>0</v>
      </c>
      <c r="C33" s="197">
        <f>入力シート!BL208+入力シート!BM208</f>
        <v>0</v>
      </c>
      <c r="D33" s="197">
        <f>入力シート!BN208+入力シート!BO208</f>
        <v>0</v>
      </c>
      <c r="E33" s="197">
        <f>入力シート!BP208</f>
        <v>0</v>
      </c>
      <c r="F33" s="197">
        <f>入力シート!BQ208</f>
        <v>0</v>
      </c>
      <c r="G33" s="205">
        <f t="shared" si="0"/>
        <v>0</v>
      </c>
      <c r="H33" s="197">
        <f>入力シート!BK220</f>
        <v>0</v>
      </c>
      <c r="I33" s="197">
        <f>入力シート!BL220+入力シート!BS220+入力シート!BZ220+入力シート!CG220+入力シート!CN220+入力シート!CU220+入力シート!DB220</f>
        <v>0</v>
      </c>
      <c r="J33" s="197">
        <f>入力シート!BM220+入力シート!BN220+入力シート!BT220+入力シート!BU220+入力シート!CA220+入力シート!CB220+入力シート!CH220+入力シート!CI220+入力シート!CO220+入力シート!CP220+入力シート!CV220+入力シート!CW220+入力シート!DC220+入力シート!DD220</f>
        <v>0</v>
      </c>
      <c r="K33" s="197">
        <f>入力シート!BO220+入力シート!BP220+入力シート!BV220+入力シート!BW220+入力シート!CC220+入力シート!CD220+入力シート!CJ220+入力シート!CK220+入力シート!CQ220+入力シート!CR220+入力シート!CX220+入力シート!CY220+入力シート!DE220+入力シート!DF220</f>
        <v>0</v>
      </c>
      <c r="L33" s="197">
        <f>入力シート!BQ220+入力シート!BX220+入力シート!CE220+入力シート!CL220+入力シート!CS220+入力シート!CZ220+入力シート!DG220</f>
        <v>0</v>
      </c>
      <c r="M33" s="197">
        <f>入力シート!BR220+入力シート!BY220+入力シート!CF220+入力シート!CM220+入力シート!CT220+入力シート!DA220+入力シート!DH220</f>
        <v>0</v>
      </c>
      <c r="N33" s="205">
        <f t="shared" si="1"/>
        <v>0</v>
      </c>
    </row>
    <row r="34" spans="1:14" ht="14.25" customHeight="1">
      <c r="A34" s="214">
        <f>入力シート!BJ209</f>
        <v>4</v>
      </c>
      <c r="B34" s="197">
        <f>入力シート!BK209</f>
        <v>0</v>
      </c>
      <c r="C34" s="197">
        <f>入力シート!BL209+入力シート!BM209</f>
        <v>0</v>
      </c>
      <c r="D34" s="197">
        <f>入力シート!BN209+入力シート!BO209</f>
        <v>0</v>
      </c>
      <c r="E34" s="197">
        <f>入力シート!BP209</f>
        <v>0</v>
      </c>
      <c r="F34" s="197">
        <f>入力シート!BQ209</f>
        <v>0</v>
      </c>
      <c r="G34" s="205">
        <f t="shared" si="0"/>
        <v>0</v>
      </c>
      <c r="H34" s="197">
        <f>入力シート!BK221</f>
        <v>0</v>
      </c>
      <c r="I34" s="197">
        <f>入力シート!BL221+入力シート!BS221+入力シート!BZ221+入力シート!CG221+入力シート!CN221+入力シート!CU221+入力シート!DB221</f>
        <v>0</v>
      </c>
      <c r="J34" s="197">
        <f>入力シート!BM221+入力シート!BN220+入力シート!BT221+入力シート!BU221+入力シート!CA221+入力シート!CB221+入力シート!CH221+入力シート!CI221+入力シート!CO221+入力シート!CP221+入力シート!CV221+入力シート!CW221+入力シート!DC221+入力シート!DD221</f>
        <v>0</v>
      </c>
      <c r="K34" s="197">
        <f>入力シート!BO221+入力シート!BP221+入力シート!BV221+入力シート!BW221+入力シート!CC221+入力シート!CD221+入力シート!CJ221+入力シート!CK221+入力シート!CQ221+入力シート!CR221+入力シート!CX221+入力シート!CY221+入力シート!DE221+入力シート!DF221</f>
        <v>0</v>
      </c>
      <c r="L34" s="197">
        <f>入力シート!BQ221+入力シート!BX221+入力シート!CE221+入力シート!CL221+入力シート!CS221+入力シート!CZ221+入力シート!DG221</f>
        <v>0</v>
      </c>
      <c r="M34" s="197">
        <f>入力シート!BR221+入力シート!BY221+入力シート!CF221+入力シート!CM221+入力シート!CT221+入力シート!DA221+入力シート!DH221</f>
        <v>0</v>
      </c>
      <c r="N34" s="205">
        <f t="shared" si="1"/>
        <v>0</v>
      </c>
    </row>
    <row r="35" spans="1:14" ht="14.25" customHeight="1">
      <c r="A35" s="214">
        <f>入力シート!BJ210</f>
        <v>5</v>
      </c>
      <c r="B35" s="197">
        <f>入力シート!BK210</f>
        <v>0</v>
      </c>
      <c r="C35" s="197">
        <f>入力シート!BL210+入力シート!BM210</f>
        <v>0</v>
      </c>
      <c r="D35" s="197">
        <f>入力シート!BN210+入力シート!BO210</f>
        <v>0</v>
      </c>
      <c r="E35" s="197">
        <f>入力シート!BP210</f>
        <v>0</v>
      </c>
      <c r="F35" s="197">
        <f>入力シート!BQ210</f>
        <v>0</v>
      </c>
      <c r="G35" s="205">
        <f t="shared" si="0"/>
        <v>0</v>
      </c>
      <c r="H35" s="197">
        <f>入力シート!BK222</f>
        <v>0</v>
      </c>
      <c r="I35" s="197">
        <f>入力シート!BL222+入力シート!BS222+入力シート!BZ222+入力シート!CG222+入力シート!CN222+入力シート!CU222+入力シート!DB222</f>
        <v>0</v>
      </c>
      <c r="J35" s="197">
        <f>入力シート!BM222+入力シート!BN222+入力シート!BT222+入力シート!BU222+入力シート!CA222+入力シート!CB222+入力シート!CH222+入力シート!CI222+入力シート!CO222+入力シート!CP222+入力シート!CV222+入力シート!CW222+入力シート!DC222+入力シート!DD222</f>
        <v>0</v>
      </c>
      <c r="K35" s="197">
        <f>入力シート!BO222+入力シート!BP222+入力シート!BV222+入力シート!BW222+入力シート!CC222+入力シート!CD222+入力シート!CJ222+入力シート!CK222+入力シート!CQ222+入力シート!CR222+入力シート!CX222+入力シート!CY222+入力シート!DE222+入力シート!DF222</f>
        <v>0</v>
      </c>
      <c r="L35" s="197">
        <f>入力シート!BQ222+入力シート!BX222+入力シート!CE222+入力シート!CL222+入力シート!CS222+入力シート!CZ222+入力シート!DG222</f>
        <v>0</v>
      </c>
      <c r="M35" s="197">
        <f>入力シート!BR222+入力シート!BY222+入力シート!CF222+入力シート!CM222+入力シート!CT222+入力シート!DA222+入力シート!DH222</f>
        <v>0</v>
      </c>
      <c r="N35" s="205">
        <f t="shared" si="1"/>
        <v>0</v>
      </c>
    </row>
    <row r="36" spans="1:14" ht="14.25" customHeight="1">
      <c r="A36" s="215" t="s">
        <v>111</v>
      </c>
      <c r="B36" s="205">
        <f t="shared" ref="B36:N36" si="2">SUM(B30:B35)</f>
        <v>0</v>
      </c>
      <c r="C36" s="205">
        <f t="shared" si="2"/>
        <v>0</v>
      </c>
      <c r="D36" s="205">
        <f t="shared" si="2"/>
        <v>0</v>
      </c>
      <c r="E36" s="205">
        <f t="shared" si="2"/>
        <v>0</v>
      </c>
      <c r="F36" s="205">
        <f t="shared" si="2"/>
        <v>0</v>
      </c>
      <c r="G36" s="205">
        <f t="shared" si="2"/>
        <v>0</v>
      </c>
      <c r="H36" s="205">
        <f t="shared" si="2"/>
        <v>0</v>
      </c>
      <c r="I36" s="205">
        <f t="shared" si="2"/>
        <v>0</v>
      </c>
      <c r="J36" s="205">
        <f t="shared" si="2"/>
        <v>0</v>
      </c>
      <c r="K36" s="205">
        <f t="shared" si="2"/>
        <v>0</v>
      </c>
      <c r="L36" s="205">
        <f t="shared" si="2"/>
        <v>0</v>
      </c>
      <c r="M36" s="205">
        <f t="shared" si="2"/>
        <v>0</v>
      </c>
      <c r="N36" s="205">
        <f t="shared" si="2"/>
        <v>0</v>
      </c>
    </row>
    <row r="37" spans="1:14" ht="13">
      <c r="A37" s="213" t="s">
        <v>144</v>
      </c>
      <c r="B37" s="216">
        <v>150</v>
      </c>
      <c r="C37" s="216">
        <v>450</v>
      </c>
      <c r="D37" s="216">
        <v>600</v>
      </c>
      <c r="E37" s="216">
        <v>1400</v>
      </c>
      <c r="F37" s="216">
        <v>1800</v>
      </c>
      <c r="G37" s="217"/>
      <c r="H37" s="216">
        <v>0</v>
      </c>
      <c r="I37" s="216">
        <v>150</v>
      </c>
      <c r="J37" s="216">
        <v>450</v>
      </c>
      <c r="K37" s="216">
        <v>600</v>
      </c>
      <c r="L37" s="216">
        <v>1400</v>
      </c>
      <c r="M37" s="216">
        <v>1800</v>
      </c>
      <c r="N37" s="217"/>
    </row>
    <row r="38" spans="1:14" ht="14.25" customHeight="1">
      <c r="A38" s="201" t="s">
        <v>143</v>
      </c>
      <c r="B38" s="218">
        <f t="shared" ref="B38:N38" si="3">B36*B37</f>
        <v>0</v>
      </c>
      <c r="C38" s="218">
        <f t="shared" si="3"/>
        <v>0</v>
      </c>
      <c r="D38" s="218">
        <f t="shared" si="3"/>
        <v>0</v>
      </c>
      <c r="E38" s="218">
        <f t="shared" si="3"/>
        <v>0</v>
      </c>
      <c r="F38" s="218">
        <f t="shared" si="3"/>
        <v>0</v>
      </c>
      <c r="G38" s="218">
        <f t="shared" si="3"/>
        <v>0</v>
      </c>
      <c r="H38" s="218">
        <f t="shared" si="3"/>
        <v>0</v>
      </c>
      <c r="I38" s="218">
        <f t="shared" si="3"/>
        <v>0</v>
      </c>
      <c r="J38" s="218">
        <f t="shared" si="3"/>
        <v>0</v>
      </c>
      <c r="K38" s="218">
        <f t="shared" si="3"/>
        <v>0</v>
      </c>
      <c r="L38" s="218">
        <f t="shared" si="3"/>
        <v>0</v>
      </c>
      <c r="M38" s="218">
        <f t="shared" si="3"/>
        <v>0</v>
      </c>
      <c r="N38" s="218">
        <f t="shared" si="3"/>
        <v>0</v>
      </c>
    </row>
    <row r="40" spans="1:14" ht="13">
      <c r="A40" s="219" t="s">
        <v>213</v>
      </c>
      <c r="B40" s="213" t="s">
        <v>142</v>
      </c>
      <c r="C40" s="213" t="s">
        <v>141</v>
      </c>
      <c r="D40" s="213" t="s">
        <v>140</v>
      </c>
      <c r="E40" s="213" t="s">
        <v>132</v>
      </c>
      <c r="F40" s="213" t="s">
        <v>139</v>
      </c>
      <c r="G40" s="1264" t="s">
        <v>138</v>
      </c>
      <c r="H40" s="1265"/>
    </row>
    <row r="41" spans="1:14" ht="14.25" customHeight="1">
      <c r="A41" s="220">
        <f>H38</f>
        <v>0</v>
      </c>
      <c r="B41" s="221">
        <f>B38</f>
        <v>0</v>
      </c>
      <c r="C41" s="221">
        <f>C38</f>
        <v>0</v>
      </c>
      <c r="D41" s="221">
        <f>D38</f>
        <v>0</v>
      </c>
      <c r="E41" s="221">
        <f>E38</f>
        <v>0</v>
      </c>
      <c r="F41" s="221">
        <f>F38</f>
        <v>0</v>
      </c>
      <c r="G41" s="1266">
        <f>SUM(A41:F41)</f>
        <v>0</v>
      </c>
      <c r="H41" s="1267"/>
      <c r="I41" s="222"/>
      <c r="J41" s="192"/>
    </row>
    <row r="42" spans="1:14" ht="13">
      <c r="A42" s="1256" t="s">
        <v>137</v>
      </c>
      <c r="B42" s="1257"/>
      <c r="C42" s="1257"/>
      <c r="J42" s="192"/>
    </row>
    <row r="43" spans="1:14" ht="13">
      <c r="A43" s="223" t="s">
        <v>214</v>
      </c>
      <c r="B43" s="196" t="s">
        <v>136</v>
      </c>
      <c r="C43" s="196" t="s">
        <v>135</v>
      </c>
      <c r="D43" s="196" t="s">
        <v>134</v>
      </c>
      <c r="E43" s="196" t="s">
        <v>133</v>
      </c>
      <c r="F43" s="196" t="s">
        <v>132</v>
      </c>
      <c r="G43" s="204" t="s">
        <v>131</v>
      </c>
      <c r="H43" s="201" t="s">
        <v>130</v>
      </c>
      <c r="J43" s="192"/>
    </row>
    <row r="44" spans="1:14" ht="14.25" customHeight="1">
      <c r="A44" s="224">
        <f>B36</f>
        <v>0</v>
      </c>
      <c r="B44" s="197">
        <f>入力シート!BL211</f>
        <v>0</v>
      </c>
      <c r="C44" s="197">
        <f>入力シート!BM211</f>
        <v>0</v>
      </c>
      <c r="D44" s="197">
        <f>入力シート!BN211</f>
        <v>0</v>
      </c>
      <c r="E44" s="197">
        <f>入力シート!BO211</f>
        <v>0</v>
      </c>
      <c r="F44" s="197">
        <f>入力シート!BP211</f>
        <v>0</v>
      </c>
      <c r="G44" s="197">
        <f>入力シート!BQ211</f>
        <v>0</v>
      </c>
      <c r="H44" s="205">
        <f>SUM(A44:G44)</f>
        <v>0</v>
      </c>
      <c r="J44" s="225"/>
    </row>
    <row r="45" spans="1:14" ht="13">
      <c r="K45" s="192"/>
    </row>
    <row r="46" spans="1:14" ht="13.5" customHeight="1">
      <c r="A46" s="191" t="s">
        <v>129</v>
      </c>
    </row>
    <row r="47" spans="1:14" ht="9" customHeight="1">
      <c r="A47" s="226" t="s">
        <v>128</v>
      </c>
      <c r="B47" s="1258">
        <f>入力シート!F8</f>
        <v>0</v>
      </c>
      <c r="C47" s="1259"/>
      <c r="D47" s="1260">
        <f>入力シート!DM227</f>
        <v>1</v>
      </c>
      <c r="E47" s="1261"/>
      <c r="F47" s="1258">
        <f>入力シート!DO227</f>
        <v>2</v>
      </c>
      <c r="G47" s="1259"/>
      <c r="H47" s="1260">
        <f>入力シート!DQ227</f>
        <v>3</v>
      </c>
      <c r="I47" s="1261"/>
      <c r="J47" s="1258">
        <f>入力シート!DS227</f>
        <v>4</v>
      </c>
      <c r="K47" s="1259"/>
      <c r="L47" s="1260">
        <f>入力シート!DU227</f>
        <v>5</v>
      </c>
      <c r="M47" s="1261"/>
      <c r="N47" s="227">
        <f>入力シート!DW227</f>
        <v>6</v>
      </c>
    </row>
    <row r="48" spans="1:14" ht="9" customHeight="1">
      <c r="A48" s="228" t="s">
        <v>127</v>
      </c>
      <c r="B48" s="203" t="s">
        <v>126</v>
      </c>
      <c r="C48" s="203" t="s">
        <v>125</v>
      </c>
      <c r="D48" s="203" t="s">
        <v>126</v>
      </c>
      <c r="E48" s="203" t="s">
        <v>125</v>
      </c>
      <c r="F48" s="203" t="s">
        <v>126</v>
      </c>
      <c r="G48" s="203" t="s">
        <v>125</v>
      </c>
      <c r="H48" s="203" t="s">
        <v>126</v>
      </c>
      <c r="I48" s="203" t="s">
        <v>125</v>
      </c>
      <c r="J48" s="203" t="s">
        <v>126</v>
      </c>
      <c r="K48" s="203" t="s">
        <v>125</v>
      </c>
      <c r="L48" s="203" t="s">
        <v>126</v>
      </c>
      <c r="M48" s="203" t="s">
        <v>125</v>
      </c>
      <c r="N48" s="203" t="s">
        <v>124</v>
      </c>
    </row>
    <row r="49" spans="1:14" ht="9" customHeight="1">
      <c r="A49" s="229" t="str">
        <f>入力シート!DJ229</f>
        <v>4歳未満</v>
      </c>
      <c r="B49" s="229">
        <f>入力シート!DK229</f>
        <v>0</v>
      </c>
      <c r="C49" s="229">
        <f>入力シート!DL229</f>
        <v>0</v>
      </c>
      <c r="D49" s="230">
        <f>入力シート!DM229</f>
        <v>0</v>
      </c>
      <c r="E49" s="230">
        <f>入力シート!DN229</f>
        <v>0</v>
      </c>
      <c r="F49" s="229">
        <f>入力シート!DO229</f>
        <v>0</v>
      </c>
      <c r="G49" s="229">
        <f>入力シート!DP229</f>
        <v>0</v>
      </c>
      <c r="H49" s="230">
        <f>入力シート!DQ229</f>
        <v>0</v>
      </c>
      <c r="I49" s="230">
        <f>入力シート!DR229</f>
        <v>0</v>
      </c>
      <c r="J49" s="229">
        <f>入力シート!DS229</f>
        <v>0</v>
      </c>
      <c r="K49" s="229">
        <f>入力シート!DT229</f>
        <v>0</v>
      </c>
      <c r="L49" s="230">
        <f>入力シート!DU229</f>
        <v>0</v>
      </c>
      <c r="M49" s="230">
        <f>入力シート!DV229</f>
        <v>0</v>
      </c>
      <c r="N49" s="229">
        <f>入力シート!DW229</f>
        <v>0</v>
      </c>
    </row>
    <row r="50" spans="1:14" ht="9" customHeight="1">
      <c r="A50" s="229" t="str">
        <f>入力シート!DJ230</f>
        <v>4歳以上</v>
      </c>
      <c r="B50" s="229">
        <f>入力シート!DK230</f>
        <v>0</v>
      </c>
      <c r="C50" s="229">
        <f>入力シート!DL230</f>
        <v>0</v>
      </c>
      <c r="D50" s="230">
        <f>入力シート!DM230</f>
        <v>0</v>
      </c>
      <c r="E50" s="230">
        <f>入力シート!DN230</f>
        <v>0</v>
      </c>
      <c r="F50" s="229">
        <f>入力シート!DO230</f>
        <v>0</v>
      </c>
      <c r="G50" s="229">
        <f>入力シート!DP230</f>
        <v>0</v>
      </c>
      <c r="H50" s="230">
        <f>入力シート!DQ230</f>
        <v>0</v>
      </c>
      <c r="I50" s="230">
        <f>入力シート!DR230</f>
        <v>0</v>
      </c>
      <c r="J50" s="229">
        <f>入力シート!DS230</f>
        <v>0</v>
      </c>
      <c r="K50" s="229">
        <f>入力シート!DT230</f>
        <v>0</v>
      </c>
      <c r="L50" s="230">
        <f>入力シート!DU230</f>
        <v>0</v>
      </c>
      <c r="M50" s="230">
        <f>入力シート!DV230</f>
        <v>0</v>
      </c>
      <c r="N50" s="229">
        <f>入力シート!DW230</f>
        <v>0</v>
      </c>
    </row>
    <row r="51" spans="1:14" ht="9" customHeight="1">
      <c r="A51" s="229" t="str">
        <f>入力シート!DJ231</f>
        <v>小学生</v>
      </c>
      <c r="B51" s="229">
        <f>入力シート!DK231</f>
        <v>0</v>
      </c>
      <c r="C51" s="229">
        <f>入力シート!DL231</f>
        <v>0</v>
      </c>
      <c r="D51" s="230">
        <f>入力シート!DM231</f>
        <v>0</v>
      </c>
      <c r="E51" s="230">
        <f>入力シート!DN231</f>
        <v>0</v>
      </c>
      <c r="F51" s="229">
        <f>入力シート!DO231</f>
        <v>0</v>
      </c>
      <c r="G51" s="229">
        <f>入力シート!DP231</f>
        <v>0</v>
      </c>
      <c r="H51" s="230">
        <f>入力シート!DQ231</f>
        <v>0</v>
      </c>
      <c r="I51" s="230">
        <f>入力シート!DR231</f>
        <v>0</v>
      </c>
      <c r="J51" s="229">
        <f>入力シート!DS231</f>
        <v>0</v>
      </c>
      <c r="K51" s="229">
        <f>入力シート!DT231</f>
        <v>0</v>
      </c>
      <c r="L51" s="230">
        <f>入力シート!DU231</f>
        <v>0</v>
      </c>
      <c r="M51" s="230">
        <f>入力シート!DV231</f>
        <v>0</v>
      </c>
      <c r="N51" s="229">
        <f>入力シート!DW231</f>
        <v>0</v>
      </c>
    </row>
    <row r="52" spans="1:14" ht="9" customHeight="1">
      <c r="A52" s="229" t="str">
        <f>入力シート!DJ232</f>
        <v>中学生</v>
      </c>
      <c r="B52" s="229">
        <f>入力シート!DK232</f>
        <v>0</v>
      </c>
      <c r="C52" s="229">
        <f>入力シート!DL232</f>
        <v>0</v>
      </c>
      <c r="D52" s="230">
        <f>入力シート!DM232</f>
        <v>0</v>
      </c>
      <c r="E52" s="230">
        <f>入力シート!DN232</f>
        <v>0</v>
      </c>
      <c r="F52" s="229">
        <f>入力シート!DO232</f>
        <v>0</v>
      </c>
      <c r="G52" s="229">
        <f>入力シート!DP232</f>
        <v>0</v>
      </c>
      <c r="H52" s="230">
        <f>入力シート!DQ232</f>
        <v>0</v>
      </c>
      <c r="I52" s="230">
        <f>入力シート!DR232</f>
        <v>0</v>
      </c>
      <c r="J52" s="229">
        <f>入力シート!DS232</f>
        <v>0</v>
      </c>
      <c r="K52" s="229">
        <f>入力シート!DT232</f>
        <v>0</v>
      </c>
      <c r="L52" s="230">
        <f>入力シート!DU232</f>
        <v>0</v>
      </c>
      <c r="M52" s="230">
        <f>入力シート!DV232</f>
        <v>0</v>
      </c>
      <c r="N52" s="229">
        <f>入力シート!DW232</f>
        <v>0</v>
      </c>
    </row>
    <row r="53" spans="1:14" ht="9" customHeight="1">
      <c r="A53" s="229" t="str">
        <f>入力シート!DJ233</f>
        <v>高校生</v>
      </c>
      <c r="B53" s="229">
        <f>入力シート!DK233</f>
        <v>0</v>
      </c>
      <c r="C53" s="229">
        <f>入力シート!DL233</f>
        <v>0</v>
      </c>
      <c r="D53" s="230">
        <f>入力シート!DM233</f>
        <v>0</v>
      </c>
      <c r="E53" s="230">
        <f>入力シート!DN233</f>
        <v>0</v>
      </c>
      <c r="F53" s="229">
        <f>入力シート!DO233</f>
        <v>0</v>
      </c>
      <c r="G53" s="229">
        <f>入力シート!DP233</f>
        <v>0</v>
      </c>
      <c r="H53" s="230">
        <f>入力シート!DQ233</f>
        <v>0</v>
      </c>
      <c r="I53" s="230">
        <f>入力シート!DR233</f>
        <v>0</v>
      </c>
      <c r="J53" s="229">
        <f>入力シート!DS233</f>
        <v>0</v>
      </c>
      <c r="K53" s="229">
        <f>入力シート!DT233</f>
        <v>0</v>
      </c>
      <c r="L53" s="230">
        <f>入力シート!DU233</f>
        <v>0</v>
      </c>
      <c r="M53" s="230">
        <f>入力シート!DV233</f>
        <v>0</v>
      </c>
      <c r="N53" s="229">
        <f>入力シート!DW233</f>
        <v>0</v>
      </c>
    </row>
    <row r="54" spans="1:14" ht="9" customHeight="1">
      <c r="A54" s="229" t="str">
        <f>入力シート!DJ234</f>
        <v>大学生</v>
      </c>
      <c r="B54" s="229">
        <f>入力シート!DK234</f>
        <v>0</v>
      </c>
      <c r="C54" s="229">
        <f>入力シート!DL234</f>
        <v>0</v>
      </c>
      <c r="D54" s="230">
        <f>入力シート!DM234</f>
        <v>0</v>
      </c>
      <c r="E54" s="230">
        <f>入力シート!DN234</f>
        <v>0</v>
      </c>
      <c r="F54" s="229">
        <f>入力シート!DO234</f>
        <v>0</v>
      </c>
      <c r="G54" s="229">
        <f>入力シート!DP234</f>
        <v>0</v>
      </c>
      <c r="H54" s="230">
        <f>入力シート!DQ234</f>
        <v>0</v>
      </c>
      <c r="I54" s="230">
        <f>入力シート!DR234</f>
        <v>0</v>
      </c>
      <c r="J54" s="229">
        <f>入力シート!DS234</f>
        <v>0</v>
      </c>
      <c r="K54" s="229">
        <f>入力シート!DT234</f>
        <v>0</v>
      </c>
      <c r="L54" s="230">
        <f>入力シート!DU234</f>
        <v>0</v>
      </c>
      <c r="M54" s="230">
        <f>入力シート!DV234</f>
        <v>0</v>
      </c>
      <c r="N54" s="229">
        <f>入力シート!DW234</f>
        <v>0</v>
      </c>
    </row>
    <row r="55" spans="1:14" ht="9" customHeight="1">
      <c r="A55" s="229" t="str">
        <f>入力シート!DJ235</f>
        <v>引率</v>
      </c>
      <c r="B55" s="229">
        <f>入力シート!DK235</f>
        <v>0</v>
      </c>
      <c r="C55" s="229">
        <f>入力シート!DL235</f>
        <v>0</v>
      </c>
      <c r="D55" s="230">
        <f>入力シート!DM235</f>
        <v>0</v>
      </c>
      <c r="E55" s="230">
        <f>入力シート!DN235</f>
        <v>0</v>
      </c>
      <c r="F55" s="229">
        <f>入力シート!DO235</f>
        <v>0</v>
      </c>
      <c r="G55" s="229">
        <f>入力シート!DP235</f>
        <v>0</v>
      </c>
      <c r="H55" s="230">
        <f>入力シート!DQ235</f>
        <v>0</v>
      </c>
      <c r="I55" s="230">
        <f>入力シート!DR235</f>
        <v>0</v>
      </c>
      <c r="J55" s="229">
        <f>入力シート!DS235</f>
        <v>0</v>
      </c>
      <c r="K55" s="229">
        <f>入力シート!DT235</f>
        <v>0</v>
      </c>
      <c r="L55" s="230">
        <f>入力シート!DU235</f>
        <v>0</v>
      </c>
      <c r="M55" s="230">
        <f>入力シート!DV235</f>
        <v>0</v>
      </c>
      <c r="N55" s="229">
        <f>入力シート!DW235</f>
        <v>0</v>
      </c>
    </row>
    <row r="56" spans="1:14" ht="9" customHeight="1">
      <c r="A56" s="229" t="str">
        <f>入力シート!DJ236</f>
        <v>一般</v>
      </c>
      <c r="B56" s="229">
        <f>入力シート!DK236</f>
        <v>0</v>
      </c>
      <c r="C56" s="229">
        <f>入力シート!DL236</f>
        <v>0</v>
      </c>
      <c r="D56" s="230">
        <f>入力シート!DM236</f>
        <v>0</v>
      </c>
      <c r="E56" s="230">
        <f>入力シート!DN236</f>
        <v>0</v>
      </c>
      <c r="F56" s="229">
        <f>入力シート!DO236</f>
        <v>0</v>
      </c>
      <c r="G56" s="229">
        <f>入力シート!DP236</f>
        <v>0</v>
      </c>
      <c r="H56" s="230">
        <f>入力シート!DQ236</f>
        <v>0</v>
      </c>
      <c r="I56" s="230">
        <f>入力シート!DR236</f>
        <v>0</v>
      </c>
      <c r="J56" s="229">
        <f>入力シート!DS236</f>
        <v>0</v>
      </c>
      <c r="K56" s="229">
        <f>入力シート!DT236</f>
        <v>0</v>
      </c>
      <c r="L56" s="230">
        <f>入力シート!DU236</f>
        <v>0</v>
      </c>
      <c r="M56" s="230">
        <f>入力シート!DV236</f>
        <v>0</v>
      </c>
      <c r="N56" s="229">
        <f>入力シート!DW236</f>
        <v>0</v>
      </c>
    </row>
    <row r="57" spans="1:14" ht="9" customHeight="1">
      <c r="A57" s="229"/>
      <c r="B57" s="229"/>
      <c r="C57" s="229"/>
      <c r="D57" s="230"/>
      <c r="E57" s="230"/>
      <c r="F57" s="229"/>
      <c r="G57" s="229"/>
      <c r="H57" s="230"/>
      <c r="I57" s="230"/>
      <c r="J57" s="229"/>
      <c r="K57" s="229"/>
      <c r="L57" s="230"/>
      <c r="M57" s="230"/>
      <c r="N57" s="229"/>
    </row>
    <row r="58" spans="1:14" ht="9" customHeight="1">
      <c r="A58" s="229"/>
      <c r="B58" s="229"/>
      <c r="C58" s="229"/>
      <c r="D58" s="230"/>
      <c r="E58" s="230"/>
      <c r="F58" s="229"/>
      <c r="G58" s="229"/>
      <c r="H58" s="230"/>
      <c r="I58" s="230"/>
      <c r="J58" s="229"/>
      <c r="K58" s="229"/>
      <c r="L58" s="230"/>
      <c r="M58" s="230"/>
      <c r="N58" s="229"/>
    </row>
    <row r="59" spans="1:14" ht="9" customHeight="1">
      <c r="A59" s="229"/>
      <c r="B59" s="229"/>
      <c r="C59" s="229"/>
      <c r="D59" s="230"/>
      <c r="E59" s="230"/>
      <c r="F59" s="229"/>
      <c r="G59" s="229"/>
      <c r="H59" s="230"/>
      <c r="I59" s="230"/>
      <c r="J59" s="229"/>
      <c r="K59" s="229"/>
      <c r="L59" s="230"/>
      <c r="M59" s="230"/>
      <c r="N59" s="229"/>
    </row>
    <row r="60" spans="1:14" ht="9" customHeight="1">
      <c r="A60" s="229"/>
      <c r="B60" s="229"/>
      <c r="C60" s="229"/>
      <c r="D60" s="230"/>
      <c r="E60" s="230"/>
      <c r="F60" s="229"/>
      <c r="G60" s="229"/>
      <c r="H60" s="230"/>
      <c r="I60" s="230"/>
      <c r="J60" s="229"/>
      <c r="K60" s="229"/>
      <c r="L60" s="230"/>
      <c r="M60" s="230"/>
      <c r="N60" s="229"/>
    </row>
    <row r="61" spans="1:14" ht="9" customHeight="1">
      <c r="A61" s="197" t="s">
        <v>123</v>
      </c>
      <c r="B61" s="231">
        <f t="shared" ref="B61:N61" si="4">SUM(B49:B60)</f>
        <v>0</v>
      </c>
      <c r="C61" s="231">
        <f t="shared" si="4"/>
        <v>0</v>
      </c>
      <c r="D61" s="231">
        <f t="shared" si="4"/>
        <v>0</v>
      </c>
      <c r="E61" s="231">
        <f t="shared" si="4"/>
        <v>0</v>
      </c>
      <c r="F61" s="231">
        <f t="shared" si="4"/>
        <v>0</v>
      </c>
      <c r="G61" s="231">
        <f t="shared" si="4"/>
        <v>0</v>
      </c>
      <c r="H61" s="231">
        <f t="shared" si="4"/>
        <v>0</v>
      </c>
      <c r="I61" s="231">
        <f t="shared" si="4"/>
        <v>0</v>
      </c>
      <c r="J61" s="231">
        <f t="shared" si="4"/>
        <v>0</v>
      </c>
      <c r="K61" s="231">
        <f t="shared" si="4"/>
        <v>0</v>
      </c>
      <c r="L61" s="231">
        <f t="shared" si="4"/>
        <v>0</v>
      </c>
      <c r="M61" s="231">
        <f t="shared" si="4"/>
        <v>0</v>
      </c>
      <c r="N61" s="231">
        <f t="shared" si="4"/>
        <v>0</v>
      </c>
    </row>
    <row r="62" spans="1:14" ht="10.5" customHeight="1">
      <c r="A62" s="192"/>
      <c r="B62" s="192"/>
      <c r="C62" s="192"/>
      <c r="D62" s="192"/>
      <c r="E62" s="192"/>
      <c r="F62" s="192"/>
      <c r="G62" s="192"/>
      <c r="H62" s="192"/>
      <c r="I62" s="232"/>
      <c r="J62" s="232"/>
      <c r="K62" s="232"/>
      <c r="L62" s="1262" t="s">
        <v>122</v>
      </c>
      <c r="M62" s="1263"/>
      <c r="N62" s="231">
        <f>C61+E61+G61+I61+K61+M61</f>
        <v>0</v>
      </c>
    </row>
    <row r="63" spans="1:14" ht="10.5" customHeight="1">
      <c r="A63" s="192"/>
      <c r="B63" s="192"/>
      <c r="C63" s="192"/>
      <c r="D63" s="192"/>
      <c r="E63" s="192"/>
      <c r="F63" s="192"/>
      <c r="G63" s="192"/>
      <c r="H63" s="192"/>
      <c r="I63" s="192"/>
      <c r="J63" s="192"/>
      <c r="K63" s="192"/>
      <c r="L63" s="1262" t="s">
        <v>121</v>
      </c>
      <c r="M63" s="1263"/>
      <c r="N63" s="231">
        <f>SUM(B61:N61)</f>
        <v>0</v>
      </c>
    </row>
  </sheetData>
  <mergeCells count="33">
    <mergeCell ref="L47:M47"/>
    <mergeCell ref="L62:M62"/>
    <mergeCell ref="L63:M63"/>
    <mergeCell ref="G40:H40"/>
    <mergeCell ref="G41:H41"/>
    <mergeCell ref="J47:K47"/>
    <mergeCell ref="A42:C42"/>
    <mergeCell ref="B47:C47"/>
    <mergeCell ref="D47:E47"/>
    <mergeCell ref="F47:G47"/>
    <mergeCell ref="H47:I47"/>
    <mergeCell ref="A28:A29"/>
    <mergeCell ref="B28:G28"/>
    <mergeCell ref="I28:N28"/>
    <mergeCell ref="A19:I19"/>
    <mergeCell ref="A20:F20"/>
    <mergeCell ref="G20:I20"/>
    <mergeCell ref="E23:E24"/>
    <mergeCell ref="F23:F24"/>
    <mergeCell ref="G23:G24"/>
    <mergeCell ref="H23:H24"/>
    <mergeCell ref="I23:I24"/>
    <mergeCell ref="K6:N6"/>
    <mergeCell ref="A1:F3"/>
    <mergeCell ref="A8:B8"/>
    <mergeCell ref="C8:D8"/>
    <mergeCell ref="J23:J24"/>
    <mergeCell ref="A12:F12"/>
    <mergeCell ref="G12:J12"/>
    <mergeCell ref="K12:K13"/>
    <mergeCell ref="A7:B7"/>
    <mergeCell ref="C7:I7"/>
    <mergeCell ref="J7:M7"/>
  </mergeCells>
  <phoneticPr fontId="1"/>
  <pageMargins left="1.1020833333333333" right="0.51111111111111107" top="0.94444444444444442" bottom="0.74791666666666667" header="0.31458333333333333" footer="0.31458333333333333"/>
  <pageSetup paperSize="9" scale="96" firstPageNumber="42949631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U34"/>
  <sheetViews>
    <sheetView showZeros="0" view="pageBreakPreview" zoomScale="70" zoomScaleNormal="70" zoomScaleSheetLayoutView="70" workbookViewId="0">
      <selection activeCell="P4" sqref="P4"/>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505</v>
      </c>
    </row>
    <row r="4" spans="1:11" ht="19.399999999999999" customHeight="1">
      <c r="B4" s="1205" t="s">
        <v>482</v>
      </c>
      <c r="C4" s="1205"/>
      <c r="D4" s="1205"/>
      <c r="E4" s="1189" t="s">
        <v>457</v>
      </c>
      <c r="F4" s="1189"/>
      <c r="G4" s="1189"/>
      <c r="H4" s="1189" t="s">
        <v>459</v>
      </c>
      <c r="I4" s="1189"/>
    </row>
    <row r="5" spans="1:11" ht="19.399999999999999" customHeight="1">
      <c r="B5" s="1205"/>
      <c r="C5" s="1205"/>
      <c r="D5" s="1205"/>
      <c r="E5" s="1189" t="s">
        <v>458</v>
      </c>
      <c r="F5" s="1189"/>
      <c r="G5" s="1189"/>
      <c r="H5" s="1189"/>
      <c r="I5" s="1189"/>
    </row>
    <row r="6" spans="1:11" ht="17.399999999999999" customHeight="1">
      <c r="C6" s="17"/>
      <c r="D6" s="17"/>
      <c r="H6" s="43"/>
      <c r="I6" s="43"/>
    </row>
    <row r="7" spans="1:11" ht="17.149999999999999" customHeight="1">
      <c r="I7" s="1274">
        <f>入力シート!AD1</f>
        <v>0</v>
      </c>
      <c r="J7" s="1274"/>
      <c r="K7" s="1274"/>
    </row>
    <row r="9" spans="1:11" ht="23.15" customHeight="1">
      <c r="B9" s="638" t="s">
        <v>483</v>
      </c>
      <c r="C9" s="638"/>
      <c r="D9" s="638"/>
    </row>
    <row r="10" spans="1:11">
      <c r="G10" s="638" t="s">
        <v>462</v>
      </c>
      <c r="H10" s="638"/>
    </row>
    <row r="11" spans="1:11" ht="20.399999999999999" customHeight="1">
      <c r="E11" s="638" t="s">
        <v>256</v>
      </c>
      <c r="F11" s="638"/>
      <c r="G11" s="638" t="s">
        <v>456</v>
      </c>
      <c r="H11" s="638"/>
    </row>
    <row r="12" spans="1:11" ht="20.399999999999999" customHeight="1">
      <c r="G12" s="638" t="s">
        <v>461</v>
      </c>
      <c r="H12" s="638"/>
    </row>
    <row r="13" spans="1:11" ht="20.399999999999999" customHeight="1"/>
    <row r="14" spans="1:11" ht="15.65" customHeight="1"/>
    <row r="15" spans="1:11" ht="27.65" customHeight="1" thickBot="1">
      <c r="B15" s="385" t="s">
        <v>484</v>
      </c>
    </row>
    <row r="16" spans="1:11" ht="27.65" customHeight="1" thickBot="1">
      <c r="A16" s="1305" t="s">
        <v>449</v>
      </c>
      <c r="B16" s="1312"/>
      <c r="C16" s="501" t="s">
        <v>602</v>
      </c>
      <c r="D16" s="610">
        <f>入力シート!C2</f>
        <v>0</v>
      </c>
      <c r="E16" s="610"/>
      <c r="F16" s="610"/>
      <c r="G16" s="610"/>
      <c r="H16" s="610"/>
      <c r="I16" s="1291"/>
      <c r="J16" s="1305" t="s">
        <v>455</v>
      </c>
      <c r="K16" s="1312">
        <f>'8)周辺施設減免入力シート'!K22</f>
        <v>0</v>
      </c>
    </row>
    <row r="17" spans="1:21" ht="27.65" customHeight="1">
      <c r="A17" s="1284"/>
      <c r="B17" s="1301"/>
      <c r="C17" s="403" t="s">
        <v>259</v>
      </c>
      <c r="D17" s="1280">
        <f>入力シート!C3</f>
        <v>0</v>
      </c>
      <c r="E17" s="1280"/>
      <c r="F17" s="1280"/>
      <c r="G17" s="396" t="s">
        <v>454</v>
      </c>
      <c r="H17" s="1280">
        <f>入力シート!C4</f>
        <v>0</v>
      </c>
      <c r="I17" s="1281"/>
      <c r="J17" s="1284"/>
      <c r="K17" s="1301"/>
    </row>
    <row r="18" spans="1:21" ht="27.65" customHeight="1" thickBot="1">
      <c r="A18" s="1285"/>
      <c r="B18" s="1283"/>
      <c r="C18" s="394" t="s">
        <v>49</v>
      </c>
      <c r="D18" s="1282">
        <f>入力シート!AG5</f>
        <v>0</v>
      </c>
      <c r="E18" s="1282"/>
      <c r="F18" s="1282"/>
      <c r="G18" s="1282"/>
      <c r="H18" s="1282"/>
      <c r="I18" s="1283"/>
      <c r="J18" s="1285"/>
      <c r="K18" s="1283"/>
    </row>
    <row r="19" spans="1:21" ht="27.65" customHeight="1" thickBot="1">
      <c r="A19" s="609" t="s">
        <v>485</v>
      </c>
      <c r="B19" s="1291"/>
      <c r="C19" s="609" t="s">
        <v>486</v>
      </c>
      <c r="D19" s="610"/>
      <c r="E19" s="610"/>
      <c r="F19" s="610"/>
      <c r="G19" s="610"/>
      <c r="H19" s="610"/>
      <c r="I19" s="610"/>
      <c r="J19" s="610"/>
      <c r="K19" s="1291"/>
    </row>
    <row r="20" spans="1:21" ht="27.65" customHeight="1" thickBot="1">
      <c r="A20" s="609" t="s">
        <v>450</v>
      </c>
      <c r="B20" s="1291"/>
      <c r="C20" s="1297">
        <f>'8)周辺施設減免入力シート'!D28</f>
        <v>0</v>
      </c>
      <c r="D20" s="1298"/>
      <c r="E20" s="1298"/>
      <c r="F20" s="1298"/>
      <c r="G20" s="1298"/>
      <c r="H20" s="1298"/>
      <c r="I20" s="1298"/>
      <c r="J20" s="1298"/>
      <c r="K20" s="1299"/>
    </row>
    <row r="21" spans="1:21" ht="17.399999999999999" customHeight="1" thickBot="1">
      <c r="A21" s="1286" t="s">
        <v>487</v>
      </c>
      <c r="B21" s="1287"/>
      <c r="C21" s="1286" t="s">
        <v>451</v>
      </c>
      <c r="D21" s="1294"/>
      <c r="E21" s="1294"/>
      <c r="F21" s="1294"/>
      <c r="G21" s="1294"/>
      <c r="H21" s="1294"/>
      <c r="I21" s="1294"/>
      <c r="J21" s="1294"/>
      <c r="K21" s="1287"/>
    </row>
    <row r="22" spans="1:21" ht="20.149999999999999" customHeight="1" thickTop="1">
      <c r="A22" s="1284">
        <v>1</v>
      </c>
      <c r="B22" s="1292">
        <f>'8)周辺施設減免入力シート'!D16</f>
        <v>0</v>
      </c>
      <c r="C22" s="1295">
        <f>'8)周辺施設減免入力シート'!D17</f>
        <v>0</v>
      </c>
      <c r="D22" s="1296"/>
      <c r="E22" s="1296"/>
      <c r="F22" s="1296"/>
      <c r="G22" s="150">
        <f>'8)周辺施設減免入力シート'!F17</f>
        <v>0</v>
      </c>
      <c r="H22" s="150" t="s">
        <v>238</v>
      </c>
      <c r="I22" s="150">
        <f>'8)周辺施設減免入力シート'!H17</f>
        <v>0</v>
      </c>
      <c r="J22" s="150" t="s">
        <v>239</v>
      </c>
      <c r="K22" s="417" t="s">
        <v>464</v>
      </c>
    </row>
    <row r="23" spans="1:21" ht="20.149999999999999" customHeight="1">
      <c r="A23" s="1284"/>
      <c r="B23" s="1292"/>
      <c r="C23" s="1278">
        <f>'8)周辺施設減免入力シート'!D18</f>
        <v>0</v>
      </c>
      <c r="D23" s="1279"/>
      <c r="E23" s="1279"/>
      <c r="F23" s="1279"/>
      <c r="G23" s="397">
        <f>'8)周辺施設減免入力シート'!F18</f>
        <v>0</v>
      </c>
      <c r="H23" s="397" t="s">
        <v>238</v>
      </c>
      <c r="I23" s="397">
        <f>'8)周辺施設減免入力シート'!H18</f>
        <v>0</v>
      </c>
      <c r="J23" s="397" t="s">
        <v>239</v>
      </c>
      <c r="K23" s="398" t="s">
        <v>465</v>
      </c>
    </row>
    <row r="24" spans="1:21" ht="20.149999999999999" customHeight="1" thickBot="1">
      <c r="A24" s="1285"/>
      <c r="B24" s="1300"/>
      <c r="C24" s="1285" t="s">
        <v>475</v>
      </c>
      <c r="D24" s="1282"/>
      <c r="E24" s="1293">
        <f>'8)周辺施設減免入力シート'!D19</f>
        <v>0</v>
      </c>
      <c r="F24" s="1282"/>
      <c r="G24" s="1282"/>
      <c r="H24" s="1282"/>
      <c r="I24" s="1282"/>
      <c r="J24" s="1282"/>
      <c r="K24" s="1283"/>
    </row>
    <row r="25" spans="1:21" ht="20.149999999999999" customHeight="1">
      <c r="A25" s="1284">
        <v>2</v>
      </c>
      <c r="B25" s="1292">
        <f>'8)周辺施設減免入力シート'!D20</f>
        <v>0</v>
      </c>
      <c r="C25" s="1295">
        <f>'8)周辺施設減免入力シート'!D21</f>
        <v>0</v>
      </c>
      <c r="D25" s="1296"/>
      <c r="E25" s="1296"/>
      <c r="F25" s="1296"/>
      <c r="G25" s="150">
        <f>'8)周辺施設減免入力シート'!F21</f>
        <v>0</v>
      </c>
      <c r="H25" s="150" t="s">
        <v>238</v>
      </c>
      <c r="I25" s="150">
        <f>'8)周辺施設減免入力シート'!H21</f>
        <v>0</v>
      </c>
      <c r="J25" s="150" t="s">
        <v>239</v>
      </c>
      <c r="K25" s="417" t="s">
        <v>464</v>
      </c>
    </row>
    <row r="26" spans="1:21" ht="20.149999999999999" customHeight="1">
      <c r="A26" s="1284"/>
      <c r="B26" s="1292"/>
      <c r="C26" s="1278">
        <f>'8)周辺施設減免入力シート'!D22</f>
        <v>0</v>
      </c>
      <c r="D26" s="1279"/>
      <c r="E26" s="1279"/>
      <c r="F26" s="1279"/>
      <c r="G26" s="397">
        <f>'8)周辺施設減免入力シート'!F22</f>
        <v>0</v>
      </c>
      <c r="H26" s="397" t="s">
        <v>238</v>
      </c>
      <c r="I26" s="397">
        <f>'8)周辺施設減免入力シート'!H22</f>
        <v>0</v>
      </c>
      <c r="J26" s="397" t="s">
        <v>239</v>
      </c>
      <c r="K26" s="398" t="s">
        <v>465</v>
      </c>
    </row>
    <row r="27" spans="1:21" ht="20.149999999999999" customHeight="1" thickBot="1">
      <c r="A27" s="1284"/>
      <c r="B27" s="1292"/>
      <c r="C27" s="1284" t="s">
        <v>475</v>
      </c>
      <c r="D27" s="638"/>
      <c r="E27" s="573">
        <f>'8)周辺施設減免入力シート'!D23</f>
        <v>0</v>
      </c>
      <c r="F27" s="638"/>
      <c r="G27" s="638"/>
      <c r="H27" s="638"/>
      <c r="I27" s="638"/>
      <c r="J27" s="638"/>
      <c r="K27" s="1301"/>
    </row>
    <row r="28" spans="1:21" ht="20.149999999999999" customHeight="1">
      <c r="A28" s="1307" t="s">
        <v>488</v>
      </c>
      <c r="B28" s="1308"/>
      <c r="C28" s="450" t="str">
        <f>IF(M28=TRUE,"①","1")</f>
        <v>1</v>
      </c>
      <c r="D28" s="1268" t="s">
        <v>573</v>
      </c>
      <c r="E28" s="1268"/>
      <c r="F28" s="453" t="str">
        <f>IF(P28=TRUE,"②","2")</f>
        <v>2</v>
      </c>
      <c r="G28" s="1268" t="s">
        <v>574</v>
      </c>
      <c r="H28" s="1268"/>
      <c r="I28" s="453" t="str">
        <f>IF(S28=TRUE,"③","3")</f>
        <v>3</v>
      </c>
      <c r="J28" s="1268" t="s">
        <v>575</v>
      </c>
      <c r="K28" s="1269"/>
      <c r="M28" t="b">
        <v>0</v>
      </c>
      <c r="N28" s="1268" t="s">
        <v>573</v>
      </c>
      <c r="O28" s="1268"/>
      <c r="P28" t="b">
        <v>0</v>
      </c>
      <c r="Q28" s="1268" t="s">
        <v>574</v>
      </c>
      <c r="R28" s="1268"/>
      <c r="S28" t="b">
        <v>0</v>
      </c>
      <c r="T28" s="1268" t="s">
        <v>575</v>
      </c>
      <c r="U28" s="1269"/>
    </row>
    <row r="29" spans="1:21" ht="20.149999999999999" customHeight="1">
      <c r="A29" s="1309"/>
      <c r="B29" s="932"/>
      <c r="C29" s="451" t="str">
        <f>IF(M29=TRUE,"④","4")</f>
        <v>4</v>
      </c>
      <c r="D29" s="1270" t="s">
        <v>576</v>
      </c>
      <c r="E29" s="1270"/>
      <c r="F29" s="454" t="str">
        <f>IF(P29=TRUE,"⑤","5")</f>
        <v>5</v>
      </c>
      <c r="G29" s="1270" t="s">
        <v>577</v>
      </c>
      <c r="H29" s="1270"/>
      <c r="I29" s="454" t="str">
        <f>IF(S29=TRUE,"⑥","6")</f>
        <v>6</v>
      </c>
      <c r="J29" s="1270" t="s">
        <v>578</v>
      </c>
      <c r="K29" s="1271"/>
      <c r="M29" t="b">
        <v>0</v>
      </c>
      <c r="N29" s="1270" t="s">
        <v>576</v>
      </c>
      <c r="O29" s="1270"/>
      <c r="P29" t="b">
        <v>0</v>
      </c>
      <c r="Q29" s="1270" t="s">
        <v>577</v>
      </c>
      <c r="R29" s="1270"/>
      <c r="S29" t="b">
        <v>0</v>
      </c>
      <c r="T29" s="1270" t="s">
        <v>578</v>
      </c>
      <c r="U29" s="1271"/>
    </row>
    <row r="30" spans="1:21" ht="20.149999999999999" customHeight="1" thickBot="1">
      <c r="A30" s="1310"/>
      <c r="B30" s="1311"/>
      <c r="C30" s="452" t="str">
        <f>IF(M30=TRUE,"⑦","7")</f>
        <v>7</v>
      </c>
      <c r="D30" s="1272" t="s">
        <v>579</v>
      </c>
      <c r="E30" s="1272"/>
      <c r="F30" s="455" t="str">
        <f>IF(P30=TRUE,"⑧","8")</f>
        <v>8</v>
      </c>
      <c r="G30" s="1272" t="s">
        <v>580</v>
      </c>
      <c r="H30" s="1272"/>
      <c r="I30" s="455" t="str">
        <f>IF(S30=TRUE,"⑨","9")</f>
        <v>9</v>
      </c>
      <c r="J30" s="1272" t="s">
        <v>581</v>
      </c>
      <c r="K30" s="1273"/>
      <c r="M30" t="b">
        <v>0</v>
      </c>
      <c r="N30" s="1272" t="s">
        <v>579</v>
      </c>
      <c r="O30" s="1272"/>
      <c r="P30" t="b">
        <v>0</v>
      </c>
      <c r="Q30" s="1272" t="s">
        <v>580</v>
      </c>
      <c r="R30" s="1272"/>
      <c r="S30" t="b">
        <v>0</v>
      </c>
      <c r="T30" s="1272" t="s">
        <v>581</v>
      </c>
      <c r="U30" s="1273"/>
    </row>
    <row r="31" spans="1:21" ht="84" customHeight="1" thickBot="1">
      <c r="A31" s="638" t="s">
        <v>490</v>
      </c>
      <c r="B31" s="1301"/>
      <c r="C31" s="1288" t="s">
        <v>491</v>
      </c>
      <c r="D31" s="1289"/>
      <c r="E31" s="1289"/>
      <c r="F31" s="1289"/>
      <c r="G31" s="1289"/>
      <c r="H31" s="1289"/>
      <c r="I31" s="1289"/>
      <c r="J31" s="1289"/>
      <c r="K31" s="1290"/>
    </row>
    <row r="32" spans="1:21" ht="52.4" customHeight="1" thickBot="1">
      <c r="A32" s="609" t="s">
        <v>478</v>
      </c>
      <c r="B32" s="1291"/>
      <c r="C32" s="1275" t="s">
        <v>463</v>
      </c>
      <c r="D32" s="1276"/>
      <c r="E32" s="1276"/>
      <c r="F32" s="1276"/>
      <c r="G32" s="1276"/>
      <c r="H32" s="1276"/>
      <c r="I32" s="1276"/>
      <c r="J32" s="1276"/>
      <c r="K32" s="1277"/>
    </row>
    <row r="33" spans="1:11" ht="43.4" customHeight="1">
      <c r="A33" s="1305" t="s">
        <v>477</v>
      </c>
      <c r="B33" s="1306"/>
      <c r="C33" s="1302">
        <f>'8)周辺施設減免入力シート'!D30</f>
        <v>0</v>
      </c>
      <c r="D33" s="1303"/>
      <c r="E33" s="1303"/>
      <c r="F33" s="1303"/>
      <c r="G33" s="1303"/>
      <c r="H33" s="1303"/>
      <c r="I33" s="1303"/>
      <c r="J33" s="1303"/>
      <c r="K33" s="1304"/>
    </row>
    <row r="34" spans="1:11" ht="18" customHeight="1" thickBot="1">
      <c r="A34" s="1285"/>
      <c r="B34" s="1282"/>
      <c r="C34" s="1285">
        <f>'8)周辺施設減免入力シート'!B19</f>
        <v>0</v>
      </c>
      <c r="D34" s="1282"/>
      <c r="E34" s="1282"/>
      <c r="F34" s="1282"/>
      <c r="G34" s="1282"/>
      <c r="H34" s="1282"/>
      <c r="I34" s="1282"/>
      <c r="J34" s="1282"/>
      <c r="K34" s="1283"/>
    </row>
  </sheetData>
  <mergeCells count="61">
    <mergeCell ref="A16:B18"/>
    <mergeCell ref="J16:J18"/>
    <mergeCell ref="K16:K18"/>
    <mergeCell ref="D16:I16"/>
    <mergeCell ref="G12:H12"/>
    <mergeCell ref="A31:B31"/>
    <mergeCell ref="C33:K33"/>
    <mergeCell ref="A32:B32"/>
    <mergeCell ref="A33:B34"/>
    <mergeCell ref="C27:D27"/>
    <mergeCell ref="E27:K27"/>
    <mergeCell ref="A28:B30"/>
    <mergeCell ref="C34:K34"/>
    <mergeCell ref="D28:E28"/>
    <mergeCell ref="D29:E29"/>
    <mergeCell ref="D30:E30"/>
    <mergeCell ref="G28:H28"/>
    <mergeCell ref="G29:H29"/>
    <mergeCell ref="G30:H30"/>
    <mergeCell ref="J28:K28"/>
    <mergeCell ref="J29:K29"/>
    <mergeCell ref="A22:A24"/>
    <mergeCell ref="A21:B21"/>
    <mergeCell ref="C31:K31"/>
    <mergeCell ref="A20:B20"/>
    <mergeCell ref="A19:B19"/>
    <mergeCell ref="A25:A27"/>
    <mergeCell ref="B25:B27"/>
    <mergeCell ref="C19:K19"/>
    <mergeCell ref="C24:D24"/>
    <mergeCell ref="E24:K24"/>
    <mergeCell ref="C21:K21"/>
    <mergeCell ref="C25:F25"/>
    <mergeCell ref="C20:K20"/>
    <mergeCell ref="B22:B24"/>
    <mergeCell ref="C22:F22"/>
    <mergeCell ref="C23:F23"/>
    <mergeCell ref="J30:K30"/>
    <mergeCell ref="C32:K32"/>
    <mergeCell ref="C26:F26"/>
    <mergeCell ref="D17:F17"/>
    <mergeCell ref="H17:I17"/>
    <mergeCell ref="D18:I18"/>
    <mergeCell ref="E11:F11"/>
    <mergeCell ref="B4:D5"/>
    <mergeCell ref="E4:G4"/>
    <mergeCell ref="H4:I5"/>
    <mergeCell ref="E5:G5"/>
    <mergeCell ref="I7:K7"/>
    <mergeCell ref="B9:D9"/>
    <mergeCell ref="G10:H10"/>
    <mergeCell ref="G11:H11"/>
    <mergeCell ref="T28:U28"/>
    <mergeCell ref="T29:U29"/>
    <mergeCell ref="T30:U30"/>
    <mergeCell ref="N28:O28"/>
    <mergeCell ref="N29:O29"/>
    <mergeCell ref="N30:O30"/>
    <mergeCell ref="Q28:R28"/>
    <mergeCell ref="Q29:R29"/>
    <mergeCell ref="Q30:R30"/>
  </mergeCells>
  <phoneticPr fontId="1"/>
  <pageMargins left="0.7" right="0.7" top="0.75" bottom="0.75" header="0.3" footer="0.3"/>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29"/>
  <sheetViews>
    <sheetView showZeros="0" view="pageBreakPreview" zoomScale="60" zoomScaleNormal="70" workbookViewId="0">
      <selection activeCell="L14" sqref="L14"/>
    </sheetView>
  </sheetViews>
  <sheetFormatPr defaultRowHeight="13"/>
  <cols>
    <col min="1" max="1" width="15.08984375" customWidth="1"/>
    <col min="2" max="2" width="10.08984375" customWidth="1"/>
    <col min="3" max="3" width="9.36328125" customWidth="1"/>
    <col min="4" max="4" width="3.08984375" customWidth="1"/>
    <col min="5" max="5" width="6" bestFit="1" customWidth="1"/>
    <col min="6" max="6" width="10.08984375" bestFit="1" customWidth="1"/>
    <col min="7" max="7" width="3.08984375" customWidth="1"/>
    <col min="8" max="8" width="9.453125" customWidth="1"/>
    <col min="9" max="9" width="10.08984375" bestFit="1" customWidth="1"/>
    <col min="10" max="10" width="8.6328125" customWidth="1"/>
  </cols>
  <sheetData>
    <row r="2" spans="1:10">
      <c r="A2" t="s">
        <v>460</v>
      </c>
    </row>
    <row r="4" spans="1:10" ht="19.399999999999999" customHeight="1">
      <c r="A4" s="1205" t="s">
        <v>471</v>
      </c>
      <c r="B4" s="1205"/>
      <c r="C4" s="1205"/>
      <c r="D4" s="1189" t="s">
        <v>457</v>
      </c>
      <c r="E4" s="1189"/>
      <c r="F4" s="1189"/>
      <c r="G4" s="1189" t="s">
        <v>459</v>
      </c>
      <c r="H4" s="1189"/>
    </row>
    <row r="5" spans="1:10" ht="19.399999999999999" customHeight="1">
      <c r="A5" s="1205"/>
      <c r="B5" s="1205"/>
      <c r="C5" s="1205"/>
      <c r="D5" s="1189" t="s">
        <v>458</v>
      </c>
      <c r="E5" s="1189"/>
      <c r="F5" s="1189"/>
      <c r="G5" s="1189"/>
      <c r="H5" s="1189"/>
    </row>
    <row r="6" spans="1:10" ht="17.149999999999999" customHeight="1">
      <c r="H6" s="1274">
        <f>入力シート!AD1</f>
        <v>0</v>
      </c>
      <c r="I6" s="1274"/>
      <c r="J6" s="1274"/>
    </row>
    <row r="7" spans="1:10" ht="23.15" customHeight="1">
      <c r="A7" s="638" t="s">
        <v>472</v>
      </c>
      <c r="B7" s="638"/>
      <c r="C7" s="638"/>
    </row>
    <row r="9" spans="1:10" ht="20.399999999999999" customHeight="1">
      <c r="F9" s="638" t="s">
        <v>462</v>
      </c>
      <c r="G9" s="638"/>
    </row>
    <row r="10" spans="1:10" ht="20.399999999999999" customHeight="1">
      <c r="D10" s="638" t="s">
        <v>256</v>
      </c>
      <c r="E10" s="638"/>
      <c r="F10" s="638" t="s">
        <v>456</v>
      </c>
      <c r="G10" s="638"/>
    </row>
    <row r="11" spans="1:10" ht="20.399999999999999" customHeight="1">
      <c r="F11" s="638" t="s">
        <v>461</v>
      </c>
      <c r="G11" s="638"/>
    </row>
    <row r="12" spans="1:10" ht="15.65" customHeight="1"/>
    <row r="13" spans="1:10" ht="27.65" customHeight="1" thickBot="1">
      <c r="A13" s="385" t="s">
        <v>479</v>
      </c>
    </row>
    <row r="14" spans="1:10" ht="27.65" customHeight="1">
      <c r="A14" s="1305" t="s">
        <v>449</v>
      </c>
      <c r="B14" s="403" t="s">
        <v>604</v>
      </c>
      <c r="C14" s="1280">
        <f>入力シート!C2</f>
        <v>0</v>
      </c>
      <c r="D14" s="1280"/>
      <c r="E14" s="1280"/>
      <c r="F14" s="1280"/>
      <c r="G14" s="1280"/>
      <c r="H14" s="1281"/>
      <c r="I14" s="1305" t="s">
        <v>455</v>
      </c>
      <c r="J14" s="1312">
        <f>'8)周辺施設減免入力シート'!K15</f>
        <v>0</v>
      </c>
    </row>
    <row r="15" spans="1:10" ht="27.65" customHeight="1">
      <c r="A15" s="1284"/>
      <c r="B15" s="502" t="s">
        <v>259</v>
      </c>
      <c r="C15" s="694">
        <f>入力シート!C3</f>
        <v>0</v>
      </c>
      <c r="D15" s="694"/>
      <c r="E15" s="694"/>
      <c r="F15" s="150" t="s">
        <v>454</v>
      </c>
      <c r="G15" s="694">
        <f>入力シート!C4</f>
        <v>0</v>
      </c>
      <c r="H15" s="1313"/>
      <c r="I15" s="1284"/>
      <c r="J15" s="1301"/>
    </row>
    <row r="16" spans="1:10" ht="27.65" customHeight="1" thickBot="1">
      <c r="A16" s="1285"/>
      <c r="B16" s="394" t="s">
        <v>49</v>
      </c>
      <c r="C16" s="1282">
        <f>入力シート!AG5</f>
        <v>0</v>
      </c>
      <c r="D16" s="1282"/>
      <c r="E16" s="1282"/>
      <c r="F16" s="1282"/>
      <c r="G16" s="1282"/>
      <c r="H16" s="1283"/>
      <c r="I16" s="1285"/>
      <c r="J16" s="1283"/>
    </row>
    <row r="17" spans="1:10" ht="27.65" customHeight="1" thickBot="1">
      <c r="A17" s="378" t="s">
        <v>450</v>
      </c>
      <c r="B17" s="1297">
        <f>'8)周辺施設減免入力シート'!D14</f>
        <v>0</v>
      </c>
      <c r="C17" s="1298"/>
      <c r="D17" s="1298"/>
      <c r="E17" s="1298"/>
      <c r="F17" s="1298"/>
      <c r="G17" s="1298"/>
      <c r="H17" s="1298"/>
      <c r="I17" s="1298"/>
      <c r="J17" s="1299"/>
    </row>
    <row r="18" spans="1:10" ht="27.65" customHeight="1">
      <c r="A18" s="1314" t="s">
        <v>473</v>
      </c>
      <c r="B18" s="395" t="s">
        <v>474</v>
      </c>
      <c r="C18" s="1316">
        <f>'8)周辺施設減免入力シート'!D13</f>
        <v>0</v>
      </c>
      <c r="D18" s="1280"/>
      <c r="E18" s="1280"/>
      <c r="F18" s="1317"/>
      <c r="G18" s="1306" t="s">
        <v>475</v>
      </c>
      <c r="H18" s="1306"/>
      <c r="I18" s="1318">
        <f>'8)周辺施設減免入力シート'!D12</f>
        <v>0</v>
      </c>
      <c r="J18" s="1312"/>
    </row>
    <row r="19" spans="1:10" ht="27.65" customHeight="1">
      <c r="A19" s="1315"/>
      <c r="B19" s="1278">
        <f>'8)周辺施設減免入力シート'!D10</f>
        <v>0</v>
      </c>
      <c r="C19" s="1279"/>
      <c r="D19" s="1279"/>
      <c r="E19" s="1279"/>
      <c r="F19" s="397">
        <f>'8)周辺施設減免入力シート'!F10</f>
        <v>0</v>
      </c>
      <c r="G19" s="397" t="s">
        <v>238</v>
      </c>
      <c r="H19" s="397">
        <f>'8)周辺施設減免入力シート'!H10</f>
        <v>0</v>
      </c>
      <c r="I19" s="397" t="s">
        <v>239</v>
      </c>
      <c r="J19" s="398" t="s">
        <v>464</v>
      </c>
    </row>
    <row r="20" spans="1:10" ht="27.65" customHeight="1" thickBot="1">
      <c r="A20" s="1315"/>
      <c r="B20" s="1320">
        <f>'8)周辺施設減免入力シート'!D11</f>
        <v>0</v>
      </c>
      <c r="C20" s="1321"/>
      <c r="D20" s="1321"/>
      <c r="E20" s="1321"/>
      <c r="F20" s="386">
        <f>'8)周辺施設減免入力シート'!F11</f>
        <v>0</v>
      </c>
      <c r="G20" s="386" t="s">
        <v>238</v>
      </c>
      <c r="H20" s="386">
        <f>'8)周辺施設減免入力シート'!H11</f>
        <v>0</v>
      </c>
      <c r="I20" s="386" t="s">
        <v>239</v>
      </c>
      <c r="J20" s="387" t="s">
        <v>465</v>
      </c>
    </row>
    <row r="21" spans="1:10" ht="27.65" customHeight="1">
      <c r="A21" s="1314" t="s">
        <v>476</v>
      </c>
      <c r="B21" s="254" t="s">
        <v>474</v>
      </c>
      <c r="C21" s="1316"/>
      <c r="D21" s="1280"/>
      <c r="E21" s="1280"/>
      <c r="F21" s="1317"/>
      <c r="G21" s="1280" t="s">
        <v>475</v>
      </c>
      <c r="H21" s="1317"/>
      <c r="I21" s="1280"/>
      <c r="J21" s="1281"/>
    </row>
    <row r="22" spans="1:10" ht="27.65" customHeight="1">
      <c r="A22" s="1315"/>
      <c r="B22" s="1332"/>
      <c r="C22" s="1333"/>
      <c r="D22" s="1333"/>
      <c r="E22" s="1333"/>
      <c r="F22" s="397"/>
      <c r="G22" s="397" t="s">
        <v>238</v>
      </c>
      <c r="H22" s="397"/>
      <c r="I22" s="397" t="s">
        <v>239</v>
      </c>
      <c r="J22" s="398" t="s">
        <v>464</v>
      </c>
    </row>
    <row r="23" spans="1:10" ht="27.65" customHeight="1" thickBot="1">
      <c r="A23" s="1319"/>
      <c r="B23" s="1285"/>
      <c r="C23" s="1282"/>
      <c r="D23" s="1282"/>
      <c r="E23" s="1282"/>
      <c r="F23" s="386"/>
      <c r="G23" s="386" t="s">
        <v>238</v>
      </c>
      <c r="H23" s="386"/>
      <c r="I23" s="386" t="s">
        <v>239</v>
      </c>
      <c r="J23" s="387" t="s">
        <v>465</v>
      </c>
    </row>
    <row r="24" spans="1:10" ht="161.15" customHeight="1" thickBot="1">
      <c r="A24" s="378" t="s">
        <v>453</v>
      </c>
      <c r="B24" s="1322" t="s">
        <v>489</v>
      </c>
      <c r="C24" s="1323"/>
      <c r="D24" s="1323"/>
      <c r="E24" s="1323"/>
      <c r="F24" s="1323"/>
      <c r="G24" s="1323"/>
      <c r="H24" s="1323"/>
      <c r="I24" s="1323"/>
      <c r="J24" s="1324"/>
    </row>
    <row r="25" spans="1:10" ht="21.65" customHeight="1">
      <c r="A25" s="1305" t="s">
        <v>477</v>
      </c>
      <c r="B25" s="399" t="s">
        <v>326</v>
      </c>
      <c r="C25" s="400" t="s">
        <v>37</v>
      </c>
      <c r="D25" s="1330" t="s">
        <v>38</v>
      </c>
      <c r="E25" s="1330"/>
      <c r="F25" s="400" t="s">
        <v>39</v>
      </c>
      <c r="G25" s="1330" t="s">
        <v>21</v>
      </c>
      <c r="H25" s="1330"/>
      <c r="I25" s="1330" t="s">
        <v>402</v>
      </c>
      <c r="J25" s="1331"/>
    </row>
    <row r="26" spans="1:10" ht="21.65" customHeight="1">
      <c r="A26" s="1284"/>
      <c r="B26" s="401" t="s">
        <v>22</v>
      </c>
      <c r="C26" s="390">
        <f>'8)周辺施設減免入力シート'!K11</f>
        <v>0</v>
      </c>
      <c r="D26" s="1328">
        <f>'8)周辺施設減免入力シート'!K12</f>
        <v>0</v>
      </c>
      <c r="E26" s="1328"/>
      <c r="F26" s="390">
        <f>'8)周辺施設減免入力シート'!K13</f>
        <v>0</v>
      </c>
      <c r="G26" s="1328">
        <f>'8)周辺施設減免入力シート'!K14</f>
        <v>0</v>
      </c>
      <c r="H26" s="1328"/>
      <c r="I26" s="1328">
        <f>'8)周辺施設減免入力シート'!K15</f>
        <v>0</v>
      </c>
      <c r="J26" s="1329"/>
    </row>
    <row r="27" spans="1:10" ht="21.65" customHeight="1">
      <c r="A27" s="1284"/>
      <c r="B27" s="401" t="s">
        <v>23</v>
      </c>
      <c r="C27" s="390">
        <f>'8)周辺施設減免入力シート'!L11</f>
        <v>0</v>
      </c>
      <c r="D27" s="1328">
        <f>'8)周辺施設減免入力シート'!L12</f>
        <v>0</v>
      </c>
      <c r="E27" s="1328"/>
      <c r="F27" s="390">
        <f>'8)周辺施設減免入力シート'!L13</f>
        <v>0</v>
      </c>
      <c r="G27" s="1328">
        <f>'8)周辺施設減免入力シート'!L14</f>
        <v>0</v>
      </c>
      <c r="H27" s="1328"/>
      <c r="I27" s="1328">
        <f>'8)周辺施設減免入力シート'!L15</f>
        <v>0</v>
      </c>
      <c r="J27" s="1329"/>
    </row>
    <row r="28" spans="1:10" ht="20.399999999999999" customHeight="1" thickBot="1">
      <c r="A28" s="1285"/>
      <c r="B28" s="1325">
        <f>'8)周辺施設減免入力シート'!B7</f>
        <v>0</v>
      </c>
      <c r="C28" s="1326"/>
      <c r="D28" s="1326"/>
      <c r="E28" s="1326"/>
      <c r="F28" s="1326"/>
      <c r="G28" s="1326"/>
      <c r="H28" s="1326"/>
      <c r="I28" s="1326"/>
      <c r="J28" s="1327"/>
    </row>
    <row r="29" spans="1:10" ht="52.4" customHeight="1" thickBot="1">
      <c r="A29" s="378" t="s">
        <v>478</v>
      </c>
      <c r="B29" s="1275" t="s">
        <v>463</v>
      </c>
      <c r="C29" s="1276"/>
      <c r="D29" s="1276"/>
      <c r="E29" s="1276"/>
      <c r="F29" s="1276"/>
      <c r="G29" s="1276"/>
      <c r="H29" s="1276"/>
      <c r="I29" s="1276"/>
      <c r="J29" s="1277"/>
    </row>
  </sheetData>
  <mergeCells count="43">
    <mergeCell ref="D27:E27"/>
    <mergeCell ref="G27:H27"/>
    <mergeCell ref="I27:J27"/>
    <mergeCell ref="F9:G9"/>
    <mergeCell ref="F10:G10"/>
    <mergeCell ref="F11:G11"/>
    <mergeCell ref="B23:E23"/>
    <mergeCell ref="D25:E25"/>
    <mergeCell ref="G25:H25"/>
    <mergeCell ref="I25:J25"/>
    <mergeCell ref="D26:E26"/>
    <mergeCell ref="G26:H26"/>
    <mergeCell ref="I26:J26"/>
    <mergeCell ref="B22:E22"/>
    <mergeCell ref="D10:E10"/>
    <mergeCell ref="C14:H14"/>
    <mergeCell ref="B29:J29"/>
    <mergeCell ref="A4:C5"/>
    <mergeCell ref="A18:A20"/>
    <mergeCell ref="C18:F18"/>
    <mergeCell ref="G18:H18"/>
    <mergeCell ref="I18:J18"/>
    <mergeCell ref="A21:A23"/>
    <mergeCell ref="C21:F21"/>
    <mergeCell ref="G21:H21"/>
    <mergeCell ref="B17:J17"/>
    <mergeCell ref="B19:E19"/>
    <mergeCell ref="B20:E20"/>
    <mergeCell ref="B24:J24"/>
    <mergeCell ref="A25:A28"/>
    <mergeCell ref="B28:J28"/>
    <mergeCell ref="I21:J21"/>
    <mergeCell ref="A7:C7"/>
    <mergeCell ref="J14:J16"/>
    <mergeCell ref="D4:F4"/>
    <mergeCell ref="G4:H5"/>
    <mergeCell ref="D5:F5"/>
    <mergeCell ref="H6:J6"/>
    <mergeCell ref="C15:E15"/>
    <mergeCell ref="G15:H15"/>
    <mergeCell ref="C16:H16"/>
    <mergeCell ref="A14:A16"/>
    <mergeCell ref="I14:I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W258"/>
  <sheetViews>
    <sheetView view="pageBreakPreview" zoomScale="80" zoomScaleNormal="100" zoomScaleSheetLayoutView="80" workbookViewId="0">
      <pane ySplit="11" topLeftCell="A12" activePane="bottomLeft" state="frozen"/>
      <selection pane="bottomLeft" sqref="A1:AA1"/>
    </sheetView>
  </sheetViews>
  <sheetFormatPr defaultRowHeight="13"/>
  <cols>
    <col min="1" max="1" width="4.453125" bestFit="1" customWidth="1"/>
    <col min="2" max="2" width="14.08984375" customWidth="1"/>
    <col min="3" max="3" width="5.08984375" bestFit="1" customWidth="1"/>
    <col min="4" max="4" width="9" bestFit="1" customWidth="1"/>
    <col min="5" max="5" width="5.08984375" customWidth="1"/>
    <col min="6" max="7" width="5.08984375" bestFit="1" customWidth="1"/>
    <col min="8" max="8" width="5.08984375" customWidth="1"/>
    <col min="9" max="9" width="5.08984375" bestFit="1" customWidth="1"/>
    <col min="10" max="11" width="5.08984375" customWidth="1"/>
    <col min="12" max="16" width="5.08984375" bestFit="1" customWidth="1"/>
    <col min="17" max="18" width="5.08984375" customWidth="1"/>
    <col min="19" max="23" width="5.08984375" bestFit="1" customWidth="1"/>
    <col min="24" max="25" width="5.08984375" customWidth="1"/>
    <col min="26" max="30" width="5.08984375" bestFit="1" customWidth="1"/>
    <col min="31" max="32" width="5.08984375" customWidth="1"/>
    <col min="33" max="37" width="5.08984375" bestFit="1" customWidth="1"/>
    <col min="38" max="39" width="5.08984375" customWidth="1"/>
    <col min="40" max="44" width="5.08984375" bestFit="1" customWidth="1"/>
    <col min="45" max="46" width="5.08984375" customWidth="1"/>
    <col min="47" max="50" width="5.08984375" bestFit="1" customWidth="1"/>
    <col min="51" max="52" width="5.08984375" customWidth="1"/>
    <col min="54" max="54" width="3.36328125" bestFit="1" customWidth="1"/>
    <col min="55" max="55" width="14.08984375" bestFit="1" customWidth="1"/>
    <col min="56" max="56" width="33.08984375" bestFit="1" customWidth="1"/>
    <col min="57" max="57" width="14.08984375" bestFit="1" customWidth="1"/>
    <col min="58" max="58" width="3.90625" customWidth="1"/>
    <col min="59" max="62" width="5.90625" customWidth="1"/>
    <col min="63" max="80" width="4.453125" customWidth="1"/>
    <col min="81" max="113" width="4.6328125" customWidth="1"/>
    <col min="114" max="114" width="8.6328125" customWidth="1"/>
    <col min="115" max="127" width="4.08984375" customWidth="1"/>
  </cols>
  <sheetData>
    <row r="1" spans="1:52" ht="23.9" customHeight="1" thickBot="1">
      <c r="A1" s="588" t="s">
        <v>114</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9"/>
      <c r="AB1" s="599" t="s">
        <v>207</v>
      </c>
      <c r="AC1" s="600"/>
      <c r="AD1" s="593"/>
      <c r="AE1" s="594"/>
      <c r="AF1" s="594"/>
      <c r="AG1" s="595"/>
      <c r="AH1" s="595"/>
      <c r="AI1" s="596"/>
    </row>
    <row r="2" spans="1:52" ht="17.899999999999999" customHeight="1" thickBot="1">
      <c r="A2" s="590" t="s">
        <v>10</v>
      </c>
      <c r="B2" s="591"/>
      <c r="C2" s="621"/>
      <c r="D2" s="622"/>
      <c r="E2" s="622"/>
      <c r="F2" s="622"/>
      <c r="G2" s="622"/>
      <c r="H2" s="622"/>
      <c r="I2" s="622"/>
      <c r="J2" s="622"/>
      <c r="K2" s="622"/>
      <c r="L2" s="622"/>
      <c r="M2" s="623"/>
      <c r="N2" s="605" t="s">
        <v>7</v>
      </c>
      <c r="O2" s="591"/>
      <c r="P2" s="606"/>
      <c r="Q2" s="607"/>
      <c r="R2" s="607"/>
      <c r="S2" s="608"/>
      <c r="T2" s="252">
        <f>P2</f>
        <v>0</v>
      </c>
      <c r="U2" s="251" t="s">
        <v>8</v>
      </c>
      <c r="V2" s="606"/>
      <c r="W2" s="607"/>
      <c r="X2" s="607"/>
      <c r="Y2" s="608"/>
      <c r="Z2" s="253">
        <f>V2</f>
        <v>0</v>
      </c>
      <c r="AB2" s="609" t="s">
        <v>15</v>
      </c>
      <c r="AC2" s="610"/>
      <c r="AD2" s="610"/>
      <c r="AE2" s="610"/>
      <c r="AF2" s="611"/>
      <c r="AG2" s="597"/>
      <c r="AH2" s="597"/>
      <c r="AI2" s="597"/>
      <c r="AJ2" s="598"/>
      <c r="AK2" s="6"/>
      <c r="AL2" s="6"/>
      <c r="AM2" s="6"/>
      <c r="AN2" s="6"/>
      <c r="AO2" s="6"/>
      <c r="AP2" s="6"/>
      <c r="AQ2" s="6"/>
    </row>
    <row r="3" spans="1:52" ht="17.899999999999999" customHeight="1">
      <c r="A3" s="592" t="s">
        <v>11</v>
      </c>
      <c r="B3" s="592"/>
      <c r="C3" s="618"/>
      <c r="D3" s="619"/>
      <c r="E3" s="619"/>
      <c r="F3" s="619"/>
      <c r="G3" s="619"/>
      <c r="H3" s="619"/>
      <c r="I3" s="619"/>
      <c r="J3" s="619"/>
      <c r="K3" s="619"/>
      <c r="L3" s="619"/>
      <c r="M3" s="619"/>
      <c r="N3" s="619"/>
      <c r="O3" s="619"/>
      <c r="P3" s="619"/>
      <c r="Q3" s="619"/>
      <c r="R3" s="619"/>
      <c r="S3" s="619"/>
      <c r="T3" s="619"/>
      <c r="U3" s="619"/>
      <c r="V3" s="619"/>
      <c r="W3" s="619"/>
      <c r="X3" s="619"/>
      <c r="Y3" s="619"/>
      <c r="Z3" s="620"/>
      <c r="AB3" s="612" t="s">
        <v>74</v>
      </c>
      <c r="AC3" s="613"/>
      <c r="AD3" s="613"/>
      <c r="AE3" s="613"/>
      <c r="AF3" s="614"/>
      <c r="AG3" s="584"/>
      <c r="AH3" s="584"/>
      <c r="AI3" s="584"/>
      <c r="AJ3" s="585"/>
      <c r="AK3" s="71"/>
      <c r="AL3" s="6"/>
      <c r="AM3" s="6"/>
      <c r="AN3" s="6"/>
      <c r="AO3" s="6"/>
      <c r="AP3" s="6"/>
      <c r="AQ3" s="6"/>
    </row>
    <row r="4" spans="1:52" ht="17.899999999999999" customHeight="1" thickBot="1">
      <c r="A4" s="592" t="s">
        <v>12</v>
      </c>
      <c r="B4" s="592"/>
      <c r="C4" s="601"/>
      <c r="D4" s="602"/>
      <c r="E4" s="602"/>
      <c r="F4" s="602"/>
      <c r="G4" s="602"/>
      <c r="H4" s="602"/>
      <c r="I4" s="602"/>
      <c r="J4" s="603"/>
      <c r="K4" s="603"/>
      <c r="L4" s="604"/>
      <c r="M4" s="624" t="s">
        <v>13</v>
      </c>
      <c r="N4" s="624"/>
      <c r="O4" s="601"/>
      <c r="P4" s="602"/>
      <c r="Q4" s="603"/>
      <c r="R4" s="603"/>
      <c r="S4" s="602"/>
      <c r="T4" s="602"/>
      <c r="U4" s="602"/>
      <c r="V4" s="602"/>
      <c r="W4" s="602"/>
      <c r="X4" s="603"/>
      <c r="Y4" s="603"/>
      <c r="Z4" s="604"/>
      <c r="AB4" s="615" t="s">
        <v>44</v>
      </c>
      <c r="AC4" s="616"/>
      <c r="AD4" s="616"/>
      <c r="AE4" s="616"/>
      <c r="AF4" s="617"/>
      <c r="AG4" s="586"/>
      <c r="AH4" s="586"/>
      <c r="AI4" s="586"/>
      <c r="AJ4" s="587"/>
      <c r="AK4" s="71"/>
      <c r="AL4" s="6"/>
      <c r="AM4" s="6"/>
      <c r="AN4" s="6"/>
      <c r="AO4" s="6"/>
      <c r="AP4" s="6"/>
      <c r="AQ4" s="6"/>
    </row>
    <row r="5" spans="1:52" ht="23.9" customHeight="1" thickBot="1">
      <c r="A5" s="592" t="s">
        <v>78</v>
      </c>
      <c r="B5" s="592"/>
      <c r="C5" s="630"/>
      <c r="D5" s="631"/>
      <c r="E5" s="631"/>
      <c r="F5" s="631"/>
      <c r="G5" s="631"/>
      <c r="H5" s="631"/>
      <c r="I5" s="631"/>
      <c r="J5" s="631"/>
      <c r="K5" s="631"/>
      <c r="L5" s="631"/>
      <c r="M5" s="631"/>
      <c r="N5" s="631"/>
      <c r="O5" s="631"/>
      <c r="P5" s="631"/>
      <c r="Q5" s="631"/>
      <c r="R5" s="631"/>
      <c r="S5" s="631"/>
      <c r="T5" s="631"/>
      <c r="U5" s="631"/>
      <c r="V5" s="631"/>
      <c r="W5" s="631"/>
      <c r="X5" s="631"/>
      <c r="Y5" s="631"/>
      <c r="Z5" s="632"/>
      <c r="AB5" s="609" t="s">
        <v>14</v>
      </c>
      <c r="AC5" s="610"/>
      <c r="AD5" s="610"/>
      <c r="AE5" s="610"/>
      <c r="AF5" s="611"/>
      <c r="AG5" s="586"/>
      <c r="AH5" s="586"/>
      <c r="AI5" s="586"/>
      <c r="AJ5" s="587"/>
    </row>
    <row r="6" spans="1:52" ht="24.65" customHeight="1">
      <c r="A6" s="650" t="s">
        <v>417</v>
      </c>
      <c r="B6" s="651"/>
      <c r="C6" s="652"/>
      <c r="D6" s="652"/>
      <c r="E6" s="652"/>
      <c r="F6" s="652"/>
      <c r="G6" s="652"/>
      <c r="H6" s="652"/>
      <c r="I6" s="652"/>
      <c r="J6" s="652"/>
      <c r="K6" s="652"/>
      <c r="L6" s="652"/>
      <c r="M6" s="652"/>
      <c r="N6" s="361"/>
      <c r="O6" s="361"/>
      <c r="P6" s="361"/>
      <c r="Q6" s="361"/>
      <c r="R6" s="361"/>
      <c r="S6" s="361"/>
      <c r="T6" s="361"/>
      <c r="U6" s="361"/>
      <c r="V6" s="361"/>
      <c r="W6" s="361"/>
      <c r="X6" s="361"/>
      <c r="Y6" s="361"/>
      <c r="Z6" s="361"/>
      <c r="AB6" s="17"/>
      <c r="AC6" s="17"/>
      <c r="AD6" s="17"/>
      <c r="AE6" s="17"/>
      <c r="AF6" s="17"/>
      <c r="AG6" s="17"/>
      <c r="AH6" s="17"/>
      <c r="AI6" s="17"/>
      <c r="AJ6" s="17"/>
    </row>
    <row r="7" spans="1:52" ht="7.4" customHeight="1" thickBot="1">
      <c r="A7" s="53"/>
      <c r="B7" s="46"/>
    </row>
    <row r="8" spans="1:52" ht="13.5" customHeight="1">
      <c r="A8" s="45" t="s">
        <v>351</v>
      </c>
      <c r="B8" s="45"/>
      <c r="C8" s="109"/>
      <c r="D8" s="54"/>
      <c r="E8" s="110"/>
      <c r="F8" s="569">
        <f>P2</f>
        <v>0</v>
      </c>
      <c r="G8" s="570"/>
      <c r="H8" s="570"/>
      <c r="I8" s="570"/>
      <c r="J8" s="570"/>
      <c r="K8" s="571"/>
      <c r="L8" s="569">
        <f>F8+1</f>
        <v>1</v>
      </c>
      <c r="M8" s="570"/>
      <c r="N8" s="570"/>
      <c r="O8" s="570"/>
      <c r="P8" s="570"/>
      <c r="Q8" s="570"/>
      <c r="R8" s="571"/>
      <c r="S8" s="569">
        <f>L8+1</f>
        <v>2</v>
      </c>
      <c r="T8" s="570"/>
      <c r="U8" s="570"/>
      <c r="V8" s="570"/>
      <c r="W8" s="570"/>
      <c r="X8" s="570"/>
      <c r="Y8" s="571"/>
      <c r="Z8" s="569">
        <f>S8+1</f>
        <v>3</v>
      </c>
      <c r="AA8" s="570"/>
      <c r="AB8" s="570"/>
      <c r="AC8" s="570"/>
      <c r="AD8" s="570"/>
      <c r="AE8" s="570"/>
      <c r="AF8" s="571"/>
      <c r="AG8" s="569">
        <f>Z8+1</f>
        <v>4</v>
      </c>
      <c r="AH8" s="570"/>
      <c r="AI8" s="570"/>
      <c r="AJ8" s="570"/>
      <c r="AK8" s="570"/>
      <c r="AL8" s="570"/>
      <c r="AM8" s="571"/>
      <c r="AN8" s="569">
        <f>AG8+1</f>
        <v>5</v>
      </c>
      <c r="AO8" s="570"/>
      <c r="AP8" s="570"/>
      <c r="AQ8" s="570"/>
      <c r="AR8" s="570"/>
      <c r="AS8" s="570"/>
      <c r="AT8" s="571"/>
      <c r="AU8" s="569">
        <f>AN8+1</f>
        <v>6</v>
      </c>
      <c r="AV8" s="570"/>
      <c r="AW8" s="570"/>
      <c r="AX8" s="570"/>
      <c r="AY8" s="570"/>
      <c r="AZ8" s="571"/>
    </row>
    <row r="9" spans="1:52" ht="19.5" customHeight="1">
      <c r="A9" s="575" t="s">
        <v>312</v>
      </c>
      <c r="B9" s="575" t="s">
        <v>16</v>
      </c>
      <c r="C9" s="575" t="s">
        <v>9</v>
      </c>
      <c r="D9" s="575" t="s">
        <v>1</v>
      </c>
      <c r="E9" s="653" t="s">
        <v>20</v>
      </c>
      <c r="F9" s="578" t="s">
        <v>218</v>
      </c>
      <c r="G9" s="575" t="s">
        <v>3</v>
      </c>
      <c r="H9" s="575" t="s">
        <v>4</v>
      </c>
      <c r="I9" s="575" t="s">
        <v>5</v>
      </c>
      <c r="J9" s="264" t="s">
        <v>359</v>
      </c>
      <c r="K9" s="265" t="s">
        <v>360</v>
      </c>
      <c r="L9" s="578" t="s">
        <v>218</v>
      </c>
      <c r="M9" s="575" t="s">
        <v>3</v>
      </c>
      <c r="N9" s="575" t="s">
        <v>6</v>
      </c>
      <c r="O9" s="575" t="s">
        <v>4</v>
      </c>
      <c r="P9" s="575" t="s">
        <v>5</v>
      </c>
      <c r="Q9" s="264" t="s">
        <v>359</v>
      </c>
      <c r="R9" s="266" t="s">
        <v>360</v>
      </c>
      <c r="S9" s="578" t="s">
        <v>218</v>
      </c>
      <c r="T9" s="575" t="s">
        <v>3</v>
      </c>
      <c r="U9" s="575" t="s">
        <v>6</v>
      </c>
      <c r="V9" s="575" t="s">
        <v>4</v>
      </c>
      <c r="W9" s="572" t="s">
        <v>5</v>
      </c>
      <c r="X9" s="264" t="s">
        <v>359</v>
      </c>
      <c r="Y9" s="266" t="s">
        <v>360</v>
      </c>
      <c r="Z9" s="578" t="s">
        <v>218</v>
      </c>
      <c r="AA9" s="575" t="s">
        <v>3</v>
      </c>
      <c r="AB9" s="575" t="s">
        <v>6</v>
      </c>
      <c r="AC9" s="575" t="s">
        <v>4</v>
      </c>
      <c r="AD9" s="583" t="s">
        <v>5</v>
      </c>
      <c r="AE9" s="268" t="s">
        <v>359</v>
      </c>
      <c r="AF9" s="265" t="s">
        <v>360</v>
      </c>
      <c r="AG9" s="578" t="s">
        <v>218</v>
      </c>
      <c r="AH9" s="575" t="s">
        <v>3</v>
      </c>
      <c r="AI9" s="575" t="s">
        <v>6</v>
      </c>
      <c r="AJ9" s="575" t="s">
        <v>4</v>
      </c>
      <c r="AK9" s="572" t="s">
        <v>5</v>
      </c>
      <c r="AL9" s="264" t="s">
        <v>359</v>
      </c>
      <c r="AM9" s="265" t="s">
        <v>360</v>
      </c>
      <c r="AN9" s="578" t="s">
        <v>218</v>
      </c>
      <c r="AO9" s="575" t="s">
        <v>3</v>
      </c>
      <c r="AP9" s="575" t="s">
        <v>6</v>
      </c>
      <c r="AQ9" s="575" t="s">
        <v>4</v>
      </c>
      <c r="AR9" s="583" t="s">
        <v>5</v>
      </c>
      <c r="AS9" s="268" t="s">
        <v>359</v>
      </c>
      <c r="AT9" s="265" t="s">
        <v>360</v>
      </c>
      <c r="AU9" s="578" t="s">
        <v>218</v>
      </c>
      <c r="AV9" s="575" t="s">
        <v>6</v>
      </c>
      <c r="AW9" s="575" t="s">
        <v>4</v>
      </c>
      <c r="AX9" s="572" t="s">
        <v>5</v>
      </c>
      <c r="AY9" s="264" t="s">
        <v>359</v>
      </c>
      <c r="AZ9" s="266" t="s">
        <v>360</v>
      </c>
    </row>
    <row r="10" spans="1:52" ht="9.65" customHeight="1">
      <c r="A10" s="576"/>
      <c r="B10" s="576"/>
      <c r="C10" s="576"/>
      <c r="D10" s="576"/>
      <c r="E10" s="654"/>
      <c r="F10" s="579"/>
      <c r="G10" s="576"/>
      <c r="H10" s="576"/>
      <c r="I10" s="576"/>
      <c r="J10" s="628" t="s">
        <v>362</v>
      </c>
      <c r="K10" s="629"/>
      <c r="L10" s="579"/>
      <c r="M10" s="576"/>
      <c r="N10" s="576"/>
      <c r="O10" s="576"/>
      <c r="P10" s="576"/>
      <c r="Q10" s="628" t="s">
        <v>361</v>
      </c>
      <c r="R10" s="629"/>
      <c r="S10" s="579"/>
      <c r="T10" s="576"/>
      <c r="U10" s="576"/>
      <c r="V10" s="576"/>
      <c r="W10" s="573"/>
      <c r="X10" s="628" t="s">
        <v>361</v>
      </c>
      <c r="Y10" s="629"/>
      <c r="Z10" s="579"/>
      <c r="AA10" s="576"/>
      <c r="AB10" s="576"/>
      <c r="AC10" s="576"/>
      <c r="AD10" s="583"/>
      <c r="AE10" s="648" t="s">
        <v>361</v>
      </c>
      <c r="AF10" s="629"/>
      <c r="AG10" s="579"/>
      <c r="AH10" s="576"/>
      <c r="AI10" s="576"/>
      <c r="AJ10" s="576"/>
      <c r="AK10" s="573"/>
      <c r="AL10" s="628" t="s">
        <v>361</v>
      </c>
      <c r="AM10" s="629"/>
      <c r="AN10" s="579"/>
      <c r="AO10" s="576"/>
      <c r="AP10" s="576"/>
      <c r="AQ10" s="576"/>
      <c r="AR10" s="583"/>
      <c r="AS10" s="648" t="s">
        <v>361</v>
      </c>
      <c r="AT10" s="629"/>
      <c r="AU10" s="579"/>
      <c r="AV10" s="576"/>
      <c r="AW10" s="576"/>
      <c r="AX10" s="573"/>
      <c r="AY10" s="628" t="s">
        <v>361</v>
      </c>
      <c r="AZ10" s="629"/>
    </row>
    <row r="11" spans="1:52" ht="16.399999999999999" customHeight="1">
      <c r="A11" s="577"/>
      <c r="B11" s="577"/>
      <c r="C11" s="577"/>
      <c r="D11" s="577"/>
      <c r="E11" s="655"/>
      <c r="F11" s="580"/>
      <c r="G11" s="577"/>
      <c r="H11" s="577"/>
      <c r="I11" s="577"/>
      <c r="J11" s="581"/>
      <c r="K11" s="582"/>
      <c r="L11" s="580"/>
      <c r="M11" s="577"/>
      <c r="N11" s="577"/>
      <c r="O11" s="577"/>
      <c r="P11" s="577"/>
      <c r="Q11" s="581"/>
      <c r="R11" s="582"/>
      <c r="S11" s="580"/>
      <c r="T11" s="577"/>
      <c r="U11" s="577"/>
      <c r="V11" s="577"/>
      <c r="W11" s="574"/>
      <c r="X11" s="581"/>
      <c r="Y11" s="582"/>
      <c r="Z11" s="580"/>
      <c r="AA11" s="577"/>
      <c r="AB11" s="577"/>
      <c r="AC11" s="577"/>
      <c r="AD11" s="583"/>
      <c r="AE11" s="581"/>
      <c r="AF11" s="582"/>
      <c r="AG11" s="580"/>
      <c r="AH11" s="577"/>
      <c r="AI11" s="577"/>
      <c r="AJ11" s="577"/>
      <c r="AK11" s="574"/>
      <c r="AL11" s="581"/>
      <c r="AM11" s="582"/>
      <c r="AN11" s="580"/>
      <c r="AO11" s="577"/>
      <c r="AP11" s="577"/>
      <c r="AQ11" s="577"/>
      <c r="AR11" s="583"/>
      <c r="AS11" s="581"/>
      <c r="AT11" s="582"/>
      <c r="AU11" s="580"/>
      <c r="AV11" s="577"/>
      <c r="AW11" s="577"/>
      <c r="AX11" s="574"/>
      <c r="AY11" s="581"/>
      <c r="AZ11" s="582"/>
    </row>
    <row r="12" spans="1:52">
      <c r="A12" s="1">
        <v>1</v>
      </c>
      <c r="B12" s="47"/>
      <c r="C12" s="47"/>
      <c r="D12" s="47"/>
      <c r="E12" s="48" t="s">
        <v>175</v>
      </c>
      <c r="F12" s="49"/>
      <c r="G12" s="50"/>
      <c r="H12" s="50"/>
      <c r="I12" s="50"/>
      <c r="J12" s="50"/>
      <c r="K12" s="263"/>
      <c r="L12" s="49"/>
      <c r="M12" s="50"/>
      <c r="N12" s="50"/>
      <c r="O12" s="50"/>
      <c r="P12" s="50"/>
      <c r="Q12" s="50"/>
      <c r="R12" s="263"/>
      <c r="S12" s="49"/>
      <c r="T12" s="50"/>
      <c r="U12" s="50"/>
      <c r="V12" s="50"/>
      <c r="W12" s="50"/>
      <c r="X12" s="50"/>
      <c r="Y12" s="263"/>
      <c r="Z12" s="49"/>
      <c r="AA12" s="50"/>
      <c r="AB12" s="50"/>
      <c r="AC12" s="50"/>
      <c r="AD12" s="50"/>
      <c r="AE12" s="50"/>
      <c r="AF12" s="263"/>
      <c r="AG12" s="49"/>
      <c r="AH12" s="50"/>
      <c r="AI12" s="50"/>
      <c r="AJ12" s="50"/>
      <c r="AK12" s="50"/>
      <c r="AL12" s="50"/>
      <c r="AM12" s="263"/>
      <c r="AN12" s="49"/>
      <c r="AO12" s="50"/>
      <c r="AP12" s="50"/>
      <c r="AQ12" s="50"/>
      <c r="AR12" s="50"/>
      <c r="AS12" s="50"/>
      <c r="AT12" s="263"/>
      <c r="AU12" s="49"/>
      <c r="AV12" s="50"/>
      <c r="AW12" s="50"/>
      <c r="AX12" s="50"/>
      <c r="AY12" s="50"/>
      <c r="AZ12" s="263"/>
    </row>
    <row r="13" spans="1:52">
      <c r="A13" s="1">
        <f>A12+1</f>
        <v>2</v>
      </c>
      <c r="B13" s="47"/>
      <c r="C13" s="47"/>
      <c r="D13" s="47"/>
      <c r="E13" s="48" t="s">
        <v>175</v>
      </c>
      <c r="F13" s="49"/>
      <c r="G13" s="50"/>
      <c r="H13" s="50"/>
      <c r="I13" s="50"/>
      <c r="J13" s="50"/>
      <c r="K13" s="263"/>
      <c r="L13" s="49"/>
      <c r="M13" s="50"/>
      <c r="N13" s="50"/>
      <c r="O13" s="50"/>
      <c r="P13" s="50"/>
      <c r="Q13" s="50"/>
      <c r="R13" s="51"/>
      <c r="S13" s="49"/>
      <c r="T13" s="50"/>
      <c r="U13" s="50"/>
      <c r="V13" s="50"/>
      <c r="W13" s="50"/>
      <c r="X13" s="50"/>
      <c r="Y13" s="267"/>
      <c r="Z13" s="49"/>
      <c r="AA13" s="50"/>
      <c r="AB13" s="50"/>
      <c r="AC13" s="50"/>
      <c r="AD13" s="50"/>
      <c r="AE13" s="50"/>
      <c r="AF13" s="263"/>
      <c r="AG13" s="49"/>
      <c r="AH13" s="50"/>
      <c r="AI13" s="50"/>
      <c r="AJ13" s="50"/>
      <c r="AK13" s="48"/>
      <c r="AL13" s="50"/>
      <c r="AM13" s="263"/>
      <c r="AN13" s="49"/>
      <c r="AO13" s="50"/>
      <c r="AP13" s="50"/>
      <c r="AQ13" s="50"/>
      <c r="AR13" s="48"/>
      <c r="AS13" s="50"/>
      <c r="AT13" s="263"/>
      <c r="AU13" s="49"/>
      <c r="AV13" s="50"/>
      <c r="AW13" s="50"/>
      <c r="AX13" s="48"/>
      <c r="AY13" s="50"/>
      <c r="AZ13" s="51"/>
    </row>
    <row r="14" spans="1:52">
      <c r="A14" s="1">
        <f t="shared" ref="A14:A118" si="0">A13+1</f>
        <v>3</v>
      </c>
      <c r="B14" s="47"/>
      <c r="C14" s="47"/>
      <c r="D14" s="47"/>
      <c r="E14" s="48" t="s">
        <v>175</v>
      </c>
      <c r="F14" s="49"/>
      <c r="G14" s="50"/>
      <c r="H14" s="50"/>
      <c r="I14" s="50"/>
      <c r="J14" s="50"/>
      <c r="K14" s="263"/>
      <c r="L14" s="49"/>
      <c r="M14" s="50"/>
      <c r="N14" s="50"/>
      <c r="O14" s="50"/>
      <c r="P14" s="50"/>
      <c r="Q14" s="50"/>
      <c r="R14" s="51"/>
      <c r="S14" s="49"/>
      <c r="T14" s="50"/>
      <c r="U14" s="50"/>
      <c r="V14" s="50"/>
      <c r="W14" s="50"/>
      <c r="X14" s="50"/>
      <c r="Y14" s="267"/>
      <c r="Z14" s="49"/>
      <c r="AA14" s="50"/>
      <c r="AB14" s="50"/>
      <c r="AC14" s="50"/>
      <c r="AD14" s="50"/>
      <c r="AE14" s="50"/>
      <c r="AF14" s="263"/>
      <c r="AG14" s="49"/>
      <c r="AH14" s="50"/>
      <c r="AI14" s="50"/>
      <c r="AJ14" s="50"/>
      <c r="AK14" s="48"/>
      <c r="AL14" s="50"/>
      <c r="AM14" s="263"/>
      <c r="AN14" s="49"/>
      <c r="AO14" s="50"/>
      <c r="AP14" s="50"/>
      <c r="AQ14" s="50"/>
      <c r="AR14" s="48"/>
      <c r="AS14" s="50"/>
      <c r="AT14" s="263"/>
      <c r="AU14" s="49"/>
      <c r="AV14" s="50"/>
      <c r="AW14" s="50"/>
      <c r="AX14" s="48"/>
      <c r="AY14" s="50"/>
      <c r="AZ14" s="51"/>
    </row>
    <row r="15" spans="1:52">
      <c r="A15" s="1">
        <f t="shared" si="0"/>
        <v>4</v>
      </c>
      <c r="B15" s="47"/>
      <c r="C15" s="47"/>
      <c r="D15" s="47"/>
      <c r="E15" s="48" t="s">
        <v>175</v>
      </c>
      <c r="F15" s="49"/>
      <c r="G15" s="50"/>
      <c r="H15" s="50"/>
      <c r="I15" s="50"/>
      <c r="J15" s="50"/>
      <c r="K15" s="263"/>
      <c r="L15" s="49"/>
      <c r="M15" s="50"/>
      <c r="N15" s="50"/>
      <c r="O15" s="50"/>
      <c r="P15" s="50"/>
      <c r="Q15" s="50"/>
      <c r="R15" s="51"/>
      <c r="S15" s="49"/>
      <c r="T15" s="50"/>
      <c r="U15" s="50"/>
      <c r="V15" s="50"/>
      <c r="W15" s="50"/>
      <c r="X15" s="50"/>
      <c r="Y15" s="267"/>
      <c r="Z15" s="49"/>
      <c r="AA15" s="50"/>
      <c r="AB15" s="50"/>
      <c r="AC15" s="50"/>
      <c r="AD15" s="50"/>
      <c r="AE15" s="50"/>
      <c r="AF15" s="263"/>
      <c r="AG15" s="49"/>
      <c r="AH15" s="50"/>
      <c r="AI15" s="50"/>
      <c r="AJ15" s="50"/>
      <c r="AK15" s="48"/>
      <c r="AL15" s="50"/>
      <c r="AM15" s="263"/>
      <c r="AN15" s="49"/>
      <c r="AO15" s="50"/>
      <c r="AP15" s="50"/>
      <c r="AQ15" s="50"/>
      <c r="AR15" s="48"/>
      <c r="AS15" s="50"/>
      <c r="AT15" s="263"/>
      <c r="AU15" s="49"/>
      <c r="AV15" s="50"/>
      <c r="AW15" s="50"/>
      <c r="AX15" s="48"/>
      <c r="AY15" s="50"/>
      <c r="AZ15" s="51"/>
    </row>
    <row r="16" spans="1:52">
      <c r="A16" s="1">
        <f t="shared" si="0"/>
        <v>5</v>
      </c>
      <c r="B16" s="47"/>
      <c r="C16" s="47"/>
      <c r="D16" s="47"/>
      <c r="E16" s="48" t="s">
        <v>175</v>
      </c>
      <c r="F16" s="49"/>
      <c r="G16" s="50"/>
      <c r="H16" s="50"/>
      <c r="I16" s="50"/>
      <c r="J16" s="50"/>
      <c r="K16" s="263"/>
      <c r="L16" s="49"/>
      <c r="M16" s="50"/>
      <c r="N16" s="50"/>
      <c r="O16" s="50"/>
      <c r="P16" s="50"/>
      <c r="Q16" s="50"/>
      <c r="R16" s="51"/>
      <c r="S16" s="49"/>
      <c r="T16" s="50"/>
      <c r="U16" s="50"/>
      <c r="V16" s="50"/>
      <c r="W16" s="50"/>
      <c r="X16" s="50"/>
      <c r="Y16" s="267"/>
      <c r="Z16" s="49"/>
      <c r="AA16" s="50"/>
      <c r="AB16" s="50"/>
      <c r="AC16" s="50"/>
      <c r="AD16" s="50"/>
      <c r="AE16" s="50"/>
      <c r="AF16" s="263"/>
      <c r="AG16" s="49"/>
      <c r="AH16" s="50"/>
      <c r="AI16" s="50"/>
      <c r="AJ16" s="50"/>
      <c r="AK16" s="48"/>
      <c r="AL16" s="50"/>
      <c r="AM16" s="263"/>
      <c r="AN16" s="49"/>
      <c r="AO16" s="50"/>
      <c r="AP16" s="50"/>
      <c r="AQ16" s="50"/>
      <c r="AR16" s="48"/>
      <c r="AS16" s="50"/>
      <c r="AT16" s="263"/>
      <c r="AU16" s="49"/>
      <c r="AV16" s="50"/>
      <c r="AW16" s="50"/>
      <c r="AX16" s="48"/>
      <c r="AY16" s="50"/>
      <c r="AZ16" s="51"/>
    </row>
    <row r="17" spans="1:52">
      <c r="A17" s="1">
        <f t="shared" si="0"/>
        <v>6</v>
      </c>
      <c r="B17" s="47"/>
      <c r="C17" s="47"/>
      <c r="D17" s="47"/>
      <c r="E17" s="48" t="s">
        <v>175</v>
      </c>
      <c r="F17" s="49"/>
      <c r="G17" s="50"/>
      <c r="H17" s="50"/>
      <c r="I17" s="50"/>
      <c r="J17" s="50"/>
      <c r="K17" s="263"/>
      <c r="L17" s="49"/>
      <c r="M17" s="50"/>
      <c r="N17" s="50"/>
      <c r="O17" s="50"/>
      <c r="P17" s="50"/>
      <c r="Q17" s="50"/>
      <c r="R17" s="51"/>
      <c r="S17" s="49"/>
      <c r="T17" s="50"/>
      <c r="U17" s="50"/>
      <c r="V17" s="50"/>
      <c r="W17" s="50"/>
      <c r="X17" s="50"/>
      <c r="Y17" s="267"/>
      <c r="Z17" s="49"/>
      <c r="AA17" s="50"/>
      <c r="AB17" s="50"/>
      <c r="AC17" s="50"/>
      <c r="AD17" s="50"/>
      <c r="AE17" s="50"/>
      <c r="AF17" s="263"/>
      <c r="AG17" s="49"/>
      <c r="AH17" s="50"/>
      <c r="AI17" s="50"/>
      <c r="AJ17" s="50"/>
      <c r="AK17" s="48"/>
      <c r="AL17" s="50"/>
      <c r="AM17" s="263"/>
      <c r="AN17" s="49"/>
      <c r="AO17" s="50"/>
      <c r="AP17" s="50"/>
      <c r="AQ17" s="50"/>
      <c r="AR17" s="48"/>
      <c r="AS17" s="50"/>
      <c r="AT17" s="263"/>
      <c r="AU17" s="49"/>
      <c r="AV17" s="50"/>
      <c r="AW17" s="50"/>
      <c r="AX17" s="48"/>
      <c r="AY17" s="50"/>
      <c r="AZ17" s="51"/>
    </row>
    <row r="18" spans="1:52">
      <c r="A18" s="1">
        <f t="shared" si="0"/>
        <v>7</v>
      </c>
      <c r="B18" s="47"/>
      <c r="C18" s="47"/>
      <c r="D18" s="47"/>
      <c r="E18" s="48" t="s">
        <v>175</v>
      </c>
      <c r="F18" s="49"/>
      <c r="G18" s="50"/>
      <c r="H18" s="50"/>
      <c r="I18" s="50"/>
      <c r="J18" s="50"/>
      <c r="K18" s="263"/>
      <c r="L18" s="49"/>
      <c r="M18" s="50"/>
      <c r="N18" s="50"/>
      <c r="O18" s="50"/>
      <c r="P18" s="50"/>
      <c r="Q18" s="50"/>
      <c r="R18" s="51"/>
      <c r="S18" s="49"/>
      <c r="T18" s="50"/>
      <c r="U18" s="50"/>
      <c r="V18" s="50"/>
      <c r="W18" s="50"/>
      <c r="X18" s="50"/>
      <c r="Y18" s="267"/>
      <c r="Z18" s="49"/>
      <c r="AA18" s="50"/>
      <c r="AB18" s="50"/>
      <c r="AC18" s="50"/>
      <c r="AD18" s="50"/>
      <c r="AE18" s="50"/>
      <c r="AF18" s="263"/>
      <c r="AG18" s="49"/>
      <c r="AH18" s="50"/>
      <c r="AI18" s="50"/>
      <c r="AJ18" s="50"/>
      <c r="AK18" s="48"/>
      <c r="AL18" s="50"/>
      <c r="AM18" s="263"/>
      <c r="AN18" s="49"/>
      <c r="AO18" s="50"/>
      <c r="AP18" s="50"/>
      <c r="AQ18" s="50"/>
      <c r="AR18" s="48"/>
      <c r="AS18" s="50"/>
      <c r="AT18" s="263"/>
      <c r="AU18" s="49"/>
      <c r="AV18" s="50"/>
      <c r="AW18" s="50"/>
      <c r="AX18" s="48"/>
      <c r="AY18" s="50"/>
      <c r="AZ18" s="51"/>
    </row>
    <row r="19" spans="1:52">
      <c r="A19" s="1">
        <f t="shared" si="0"/>
        <v>8</v>
      </c>
      <c r="B19" s="47"/>
      <c r="C19" s="47"/>
      <c r="D19" s="47"/>
      <c r="E19" s="48" t="s">
        <v>175</v>
      </c>
      <c r="F19" s="49"/>
      <c r="G19" s="50"/>
      <c r="H19" s="50"/>
      <c r="I19" s="50"/>
      <c r="J19" s="50"/>
      <c r="K19" s="263"/>
      <c r="L19" s="49"/>
      <c r="M19" s="50"/>
      <c r="N19" s="50"/>
      <c r="O19" s="50"/>
      <c r="P19" s="50"/>
      <c r="Q19" s="50"/>
      <c r="R19" s="51"/>
      <c r="S19" s="49"/>
      <c r="T19" s="50"/>
      <c r="U19" s="50"/>
      <c r="V19" s="50"/>
      <c r="W19" s="50"/>
      <c r="X19" s="50"/>
      <c r="Y19" s="267"/>
      <c r="Z19" s="49"/>
      <c r="AA19" s="50"/>
      <c r="AB19" s="50"/>
      <c r="AC19" s="50"/>
      <c r="AD19" s="50"/>
      <c r="AE19" s="50"/>
      <c r="AF19" s="263"/>
      <c r="AG19" s="49"/>
      <c r="AH19" s="50"/>
      <c r="AI19" s="50"/>
      <c r="AJ19" s="50"/>
      <c r="AK19" s="48"/>
      <c r="AL19" s="50"/>
      <c r="AM19" s="263"/>
      <c r="AN19" s="49"/>
      <c r="AO19" s="50"/>
      <c r="AP19" s="50"/>
      <c r="AQ19" s="50"/>
      <c r="AR19" s="48"/>
      <c r="AS19" s="50"/>
      <c r="AT19" s="263"/>
      <c r="AU19" s="49"/>
      <c r="AV19" s="50"/>
      <c r="AW19" s="50"/>
      <c r="AX19" s="48"/>
      <c r="AY19" s="50"/>
      <c r="AZ19" s="51"/>
    </row>
    <row r="20" spans="1:52">
      <c r="A20" s="1">
        <f t="shared" si="0"/>
        <v>9</v>
      </c>
      <c r="B20" s="47"/>
      <c r="C20" s="47"/>
      <c r="D20" s="47"/>
      <c r="E20" s="48" t="s">
        <v>175</v>
      </c>
      <c r="F20" s="49"/>
      <c r="G20" s="50"/>
      <c r="H20" s="50"/>
      <c r="I20" s="50"/>
      <c r="J20" s="50"/>
      <c r="K20" s="263"/>
      <c r="L20" s="49"/>
      <c r="M20" s="50"/>
      <c r="N20" s="50"/>
      <c r="O20" s="50"/>
      <c r="P20" s="50"/>
      <c r="Q20" s="50"/>
      <c r="R20" s="51"/>
      <c r="S20" s="49"/>
      <c r="T20" s="50"/>
      <c r="U20" s="50"/>
      <c r="V20" s="50"/>
      <c r="W20" s="50"/>
      <c r="X20" s="50"/>
      <c r="Y20" s="267"/>
      <c r="Z20" s="49"/>
      <c r="AA20" s="50"/>
      <c r="AB20" s="50"/>
      <c r="AC20" s="50"/>
      <c r="AD20" s="50"/>
      <c r="AE20" s="50"/>
      <c r="AF20" s="263"/>
      <c r="AG20" s="49"/>
      <c r="AH20" s="50"/>
      <c r="AI20" s="50"/>
      <c r="AJ20" s="50"/>
      <c r="AK20" s="48"/>
      <c r="AL20" s="50"/>
      <c r="AM20" s="263"/>
      <c r="AN20" s="49"/>
      <c r="AO20" s="50"/>
      <c r="AP20" s="50"/>
      <c r="AQ20" s="50"/>
      <c r="AR20" s="48"/>
      <c r="AS20" s="50"/>
      <c r="AT20" s="263"/>
      <c r="AU20" s="49"/>
      <c r="AV20" s="50"/>
      <c r="AW20" s="50"/>
      <c r="AX20" s="48"/>
      <c r="AY20" s="50"/>
      <c r="AZ20" s="51"/>
    </row>
    <row r="21" spans="1:52">
      <c r="A21" s="1">
        <f t="shared" si="0"/>
        <v>10</v>
      </c>
      <c r="B21" s="47"/>
      <c r="C21" s="47"/>
      <c r="D21" s="47"/>
      <c r="E21" s="48" t="s">
        <v>175</v>
      </c>
      <c r="F21" s="49"/>
      <c r="G21" s="50"/>
      <c r="H21" s="50"/>
      <c r="I21" s="50"/>
      <c r="J21" s="50"/>
      <c r="K21" s="263"/>
      <c r="L21" s="49"/>
      <c r="M21" s="50"/>
      <c r="N21" s="50"/>
      <c r="O21" s="50"/>
      <c r="P21" s="50"/>
      <c r="Q21" s="50"/>
      <c r="R21" s="51"/>
      <c r="S21" s="49"/>
      <c r="T21" s="50"/>
      <c r="U21" s="50"/>
      <c r="V21" s="50"/>
      <c r="W21" s="50"/>
      <c r="X21" s="50"/>
      <c r="Y21" s="267"/>
      <c r="Z21" s="49"/>
      <c r="AA21" s="50"/>
      <c r="AB21" s="50"/>
      <c r="AC21" s="50"/>
      <c r="AD21" s="50"/>
      <c r="AE21" s="50"/>
      <c r="AF21" s="263"/>
      <c r="AG21" s="49"/>
      <c r="AH21" s="50"/>
      <c r="AI21" s="50"/>
      <c r="AJ21" s="50"/>
      <c r="AK21" s="48"/>
      <c r="AL21" s="50"/>
      <c r="AM21" s="263"/>
      <c r="AN21" s="49"/>
      <c r="AO21" s="50"/>
      <c r="AP21" s="50"/>
      <c r="AQ21" s="50"/>
      <c r="AR21" s="48"/>
      <c r="AS21" s="50"/>
      <c r="AT21" s="263"/>
      <c r="AU21" s="49"/>
      <c r="AV21" s="50"/>
      <c r="AW21" s="50"/>
      <c r="AX21" s="48"/>
      <c r="AY21" s="50"/>
      <c r="AZ21" s="51"/>
    </row>
    <row r="22" spans="1:52">
      <c r="A22" s="1">
        <f t="shared" si="0"/>
        <v>11</v>
      </c>
      <c r="B22" s="47"/>
      <c r="C22" s="47"/>
      <c r="D22" s="47"/>
      <c r="E22" s="48" t="s">
        <v>175</v>
      </c>
      <c r="F22" s="49"/>
      <c r="G22" s="50"/>
      <c r="H22" s="50"/>
      <c r="I22" s="50"/>
      <c r="J22" s="50"/>
      <c r="K22" s="263"/>
      <c r="L22" s="49"/>
      <c r="M22" s="50"/>
      <c r="N22" s="50"/>
      <c r="O22" s="50"/>
      <c r="P22" s="50"/>
      <c r="Q22" s="50"/>
      <c r="R22" s="51"/>
      <c r="S22" s="49"/>
      <c r="T22" s="50"/>
      <c r="U22" s="50"/>
      <c r="V22" s="50"/>
      <c r="W22" s="50"/>
      <c r="X22" s="50"/>
      <c r="Y22" s="267"/>
      <c r="Z22" s="49"/>
      <c r="AA22" s="50"/>
      <c r="AB22" s="50"/>
      <c r="AC22" s="50"/>
      <c r="AD22" s="50"/>
      <c r="AE22" s="50"/>
      <c r="AF22" s="263"/>
      <c r="AG22" s="49"/>
      <c r="AH22" s="50"/>
      <c r="AI22" s="50"/>
      <c r="AJ22" s="50"/>
      <c r="AK22" s="48"/>
      <c r="AL22" s="50"/>
      <c r="AM22" s="263"/>
      <c r="AN22" s="49"/>
      <c r="AO22" s="50"/>
      <c r="AP22" s="50"/>
      <c r="AQ22" s="50"/>
      <c r="AR22" s="48"/>
      <c r="AS22" s="50"/>
      <c r="AT22" s="263"/>
      <c r="AU22" s="49"/>
      <c r="AV22" s="50"/>
      <c r="AW22" s="50"/>
      <c r="AX22" s="48"/>
      <c r="AY22" s="50"/>
      <c r="AZ22" s="51"/>
    </row>
    <row r="23" spans="1:52">
      <c r="A23" s="1">
        <f t="shared" si="0"/>
        <v>12</v>
      </c>
      <c r="B23" s="47"/>
      <c r="C23" s="47"/>
      <c r="D23" s="47"/>
      <c r="E23" s="48" t="s">
        <v>175</v>
      </c>
      <c r="F23" s="49"/>
      <c r="G23" s="50"/>
      <c r="H23" s="50"/>
      <c r="I23" s="50"/>
      <c r="J23" s="50"/>
      <c r="K23" s="263"/>
      <c r="L23" s="49"/>
      <c r="M23" s="50"/>
      <c r="N23" s="50"/>
      <c r="O23" s="50"/>
      <c r="P23" s="50"/>
      <c r="Q23" s="50"/>
      <c r="R23" s="51"/>
      <c r="S23" s="49"/>
      <c r="T23" s="50"/>
      <c r="U23" s="50"/>
      <c r="V23" s="50"/>
      <c r="W23" s="50"/>
      <c r="X23" s="50"/>
      <c r="Y23" s="267"/>
      <c r="Z23" s="49"/>
      <c r="AA23" s="50"/>
      <c r="AB23" s="50"/>
      <c r="AC23" s="50"/>
      <c r="AD23" s="50"/>
      <c r="AE23" s="50"/>
      <c r="AF23" s="263"/>
      <c r="AG23" s="49"/>
      <c r="AH23" s="50"/>
      <c r="AI23" s="50"/>
      <c r="AJ23" s="50"/>
      <c r="AK23" s="48"/>
      <c r="AL23" s="50"/>
      <c r="AM23" s="263"/>
      <c r="AN23" s="49"/>
      <c r="AO23" s="50"/>
      <c r="AP23" s="50"/>
      <c r="AQ23" s="50"/>
      <c r="AR23" s="48"/>
      <c r="AS23" s="50"/>
      <c r="AT23" s="263"/>
      <c r="AU23" s="49"/>
      <c r="AV23" s="50"/>
      <c r="AW23" s="50"/>
      <c r="AX23" s="48"/>
      <c r="AY23" s="50"/>
      <c r="AZ23" s="51"/>
    </row>
    <row r="24" spans="1:52">
      <c r="A24" s="1">
        <f t="shared" si="0"/>
        <v>13</v>
      </c>
      <c r="B24" s="47"/>
      <c r="C24" s="47"/>
      <c r="D24" s="47"/>
      <c r="E24" s="48" t="s">
        <v>175</v>
      </c>
      <c r="F24" s="49"/>
      <c r="G24" s="50"/>
      <c r="H24" s="50"/>
      <c r="I24" s="50"/>
      <c r="J24" s="50"/>
      <c r="K24" s="263"/>
      <c r="L24" s="49"/>
      <c r="M24" s="50"/>
      <c r="N24" s="50"/>
      <c r="O24" s="50"/>
      <c r="P24" s="50"/>
      <c r="Q24" s="50"/>
      <c r="R24" s="51"/>
      <c r="S24" s="49"/>
      <c r="T24" s="50"/>
      <c r="U24" s="50"/>
      <c r="V24" s="50"/>
      <c r="W24" s="48"/>
      <c r="X24" s="50"/>
      <c r="Y24" s="267"/>
      <c r="Z24" s="49"/>
      <c r="AA24" s="50"/>
      <c r="AB24" s="50"/>
      <c r="AC24" s="50"/>
      <c r="AD24" s="50"/>
      <c r="AE24" s="50"/>
      <c r="AF24" s="263"/>
      <c r="AG24" s="49"/>
      <c r="AH24" s="50"/>
      <c r="AI24" s="50"/>
      <c r="AJ24" s="50"/>
      <c r="AK24" s="48"/>
      <c r="AL24" s="50"/>
      <c r="AM24" s="263"/>
      <c r="AN24" s="49"/>
      <c r="AO24" s="50"/>
      <c r="AP24" s="50"/>
      <c r="AQ24" s="50"/>
      <c r="AR24" s="48"/>
      <c r="AS24" s="50"/>
      <c r="AT24" s="263"/>
      <c r="AU24" s="49"/>
      <c r="AV24" s="50"/>
      <c r="AW24" s="50"/>
      <c r="AX24" s="48"/>
      <c r="AY24" s="50"/>
      <c r="AZ24" s="51"/>
    </row>
    <row r="25" spans="1:52">
      <c r="A25" s="1">
        <f t="shared" si="0"/>
        <v>14</v>
      </c>
      <c r="B25" s="47"/>
      <c r="C25" s="47"/>
      <c r="D25" s="47"/>
      <c r="E25" s="48" t="s">
        <v>175</v>
      </c>
      <c r="F25" s="49"/>
      <c r="G25" s="50"/>
      <c r="H25" s="50"/>
      <c r="I25" s="50"/>
      <c r="J25" s="50"/>
      <c r="K25" s="263"/>
      <c r="L25" s="49"/>
      <c r="M25" s="50"/>
      <c r="N25" s="50"/>
      <c r="O25" s="50"/>
      <c r="P25" s="50"/>
      <c r="Q25" s="50"/>
      <c r="R25" s="51"/>
      <c r="S25" s="49"/>
      <c r="T25" s="50"/>
      <c r="U25" s="50"/>
      <c r="V25" s="50"/>
      <c r="W25" s="48"/>
      <c r="X25" s="50"/>
      <c r="Y25" s="267"/>
      <c r="Z25" s="49"/>
      <c r="AA25" s="50"/>
      <c r="AB25" s="50"/>
      <c r="AC25" s="50"/>
      <c r="AD25" s="50"/>
      <c r="AE25" s="50"/>
      <c r="AF25" s="263"/>
      <c r="AG25" s="49"/>
      <c r="AH25" s="50"/>
      <c r="AI25" s="50"/>
      <c r="AJ25" s="50"/>
      <c r="AK25" s="48"/>
      <c r="AL25" s="50"/>
      <c r="AM25" s="263"/>
      <c r="AN25" s="49"/>
      <c r="AO25" s="50"/>
      <c r="AP25" s="50"/>
      <c r="AQ25" s="50"/>
      <c r="AR25" s="48"/>
      <c r="AS25" s="50"/>
      <c r="AT25" s="263"/>
      <c r="AU25" s="49"/>
      <c r="AV25" s="50"/>
      <c r="AW25" s="50"/>
      <c r="AX25" s="48"/>
      <c r="AY25" s="50"/>
      <c r="AZ25" s="51"/>
    </row>
    <row r="26" spans="1:52">
      <c r="A26" s="1">
        <f t="shared" si="0"/>
        <v>15</v>
      </c>
      <c r="B26" s="47"/>
      <c r="C26" s="47"/>
      <c r="D26" s="47"/>
      <c r="E26" s="48" t="s">
        <v>175</v>
      </c>
      <c r="F26" s="49"/>
      <c r="G26" s="50"/>
      <c r="H26" s="50"/>
      <c r="I26" s="50"/>
      <c r="J26" s="50"/>
      <c r="K26" s="263"/>
      <c r="L26" s="49"/>
      <c r="M26" s="50"/>
      <c r="N26" s="50"/>
      <c r="O26" s="50"/>
      <c r="P26" s="50"/>
      <c r="Q26" s="50"/>
      <c r="R26" s="51"/>
      <c r="S26" s="49"/>
      <c r="T26" s="50"/>
      <c r="U26" s="50"/>
      <c r="V26" s="50"/>
      <c r="W26" s="48"/>
      <c r="X26" s="50"/>
      <c r="Y26" s="267"/>
      <c r="Z26" s="49"/>
      <c r="AA26" s="50"/>
      <c r="AB26" s="50"/>
      <c r="AC26" s="50"/>
      <c r="AD26" s="50"/>
      <c r="AE26" s="50"/>
      <c r="AF26" s="263"/>
      <c r="AG26" s="49"/>
      <c r="AH26" s="50"/>
      <c r="AI26" s="50"/>
      <c r="AJ26" s="50"/>
      <c r="AK26" s="48"/>
      <c r="AL26" s="50"/>
      <c r="AM26" s="263"/>
      <c r="AN26" s="49"/>
      <c r="AO26" s="50"/>
      <c r="AP26" s="50"/>
      <c r="AQ26" s="50"/>
      <c r="AR26" s="48"/>
      <c r="AS26" s="50"/>
      <c r="AT26" s="263"/>
      <c r="AU26" s="49"/>
      <c r="AV26" s="50"/>
      <c r="AW26" s="50"/>
      <c r="AX26" s="48"/>
      <c r="AY26" s="50"/>
      <c r="AZ26" s="51"/>
    </row>
    <row r="27" spans="1:52">
      <c r="A27" s="1">
        <f t="shared" si="0"/>
        <v>16</v>
      </c>
      <c r="B27" s="47"/>
      <c r="C27" s="47"/>
      <c r="D27" s="47"/>
      <c r="E27" s="48" t="s">
        <v>175</v>
      </c>
      <c r="F27" s="49"/>
      <c r="G27" s="50"/>
      <c r="H27" s="50"/>
      <c r="I27" s="50"/>
      <c r="J27" s="50"/>
      <c r="K27" s="263"/>
      <c r="L27" s="49"/>
      <c r="M27" s="50"/>
      <c r="N27" s="50"/>
      <c r="O27" s="50"/>
      <c r="P27" s="50"/>
      <c r="Q27" s="50"/>
      <c r="R27" s="51"/>
      <c r="S27" s="49"/>
      <c r="T27" s="50"/>
      <c r="U27" s="50"/>
      <c r="V27" s="50"/>
      <c r="W27" s="48"/>
      <c r="X27" s="50"/>
      <c r="Y27" s="267"/>
      <c r="Z27" s="49"/>
      <c r="AA27" s="50"/>
      <c r="AB27" s="50"/>
      <c r="AC27" s="50"/>
      <c r="AD27" s="48"/>
      <c r="AE27" s="50"/>
      <c r="AF27" s="263"/>
      <c r="AG27" s="49"/>
      <c r="AH27" s="50"/>
      <c r="AI27" s="50"/>
      <c r="AJ27" s="50"/>
      <c r="AK27" s="48"/>
      <c r="AL27" s="50"/>
      <c r="AM27" s="263"/>
      <c r="AN27" s="49"/>
      <c r="AO27" s="50"/>
      <c r="AP27" s="50"/>
      <c r="AQ27" s="50"/>
      <c r="AR27" s="48"/>
      <c r="AS27" s="50"/>
      <c r="AT27" s="263"/>
      <c r="AU27" s="49"/>
      <c r="AV27" s="50"/>
      <c r="AW27" s="50"/>
      <c r="AX27" s="48"/>
      <c r="AY27" s="50"/>
      <c r="AZ27" s="51"/>
    </row>
    <row r="28" spans="1:52">
      <c r="A28" s="1">
        <f t="shared" si="0"/>
        <v>17</v>
      </c>
      <c r="B28" s="47"/>
      <c r="C28" s="47"/>
      <c r="D28" s="47"/>
      <c r="E28" s="48" t="s">
        <v>175</v>
      </c>
      <c r="F28" s="49"/>
      <c r="G28" s="50"/>
      <c r="H28" s="50"/>
      <c r="I28" s="50"/>
      <c r="J28" s="50"/>
      <c r="K28" s="263"/>
      <c r="L28" s="49"/>
      <c r="M28" s="50"/>
      <c r="N28" s="50"/>
      <c r="O28" s="50"/>
      <c r="P28" s="50"/>
      <c r="Q28" s="50"/>
      <c r="R28" s="51"/>
      <c r="S28" s="49"/>
      <c r="T28" s="50"/>
      <c r="U28" s="50"/>
      <c r="V28" s="50"/>
      <c r="W28" s="48"/>
      <c r="X28" s="50"/>
      <c r="Y28" s="267"/>
      <c r="Z28" s="49"/>
      <c r="AA28" s="50"/>
      <c r="AB28" s="50"/>
      <c r="AC28" s="50"/>
      <c r="AD28" s="48"/>
      <c r="AE28" s="50"/>
      <c r="AF28" s="263"/>
      <c r="AG28" s="49"/>
      <c r="AH28" s="50"/>
      <c r="AI28" s="50"/>
      <c r="AJ28" s="50"/>
      <c r="AK28" s="48"/>
      <c r="AL28" s="50"/>
      <c r="AM28" s="263"/>
      <c r="AN28" s="49"/>
      <c r="AO28" s="50"/>
      <c r="AP28" s="50"/>
      <c r="AQ28" s="50"/>
      <c r="AR28" s="48"/>
      <c r="AS28" s="50"/>
      <c r="AT28" s="263"/>
      <c r="AU28" s="49"/>
      <c r="AV28" s="50"/>
      <c r="AW28" s="50"/>
      <c r="AX28" s="48"/>
      <c r="AY28" s="50"/>
      <c r="AZ28" s="51"/>
    </row>
    <row r="29" spans="1:52">
      <c r="A29" s="1">
        <f t="shared" si="0"/>
        <v>18</v>
      </c>
      <c r="B29" s="47"/>
      <c r="C29" s="47"/>
      <c r="D29" s="47"/>
      <c r="E29" s="48" t="s">
        <v>175</v>
      </c>
      <c r="F29" s="49"/>
      <c r="G29" s="50"/>
      <c r="H29" s="50"/>
      <c r="I29" s="50"/>
      <c r="J29" s="50"/>
      <c r="K29" s="263"/>
      <c r="L29" s="49"/>
      <c r="M29" s="50"/>
      <c r="N29" s="50"/>
      <c r="O29" s="50"/>
      <c r="P29" s="50"/>
      <c r="Q29" s="50"/>
      <c r="R29" s="51"/>
      <c r="S29" s="49"/>
      <c r="T29" s="50"/>
      <c r="U29" s="50"/>
      <c r="V29" s="50"/>
      <c r="W29" s="48"/>
      <c r="X29" s="50"/>
      <c r="Y29" s="267"/>
      <c r="Z29" s="49"/>
      <c r="AA29" s="50"/>
      <c r="AB29" s="50"/>
      <c r="AC29" s="50"/>
      <c r="AD29" s="48"/>
      <c r="AE29" s="50"/>
      <c r="AF29" s="263"/>
      <c r="AG29" s="49"/>
      <c r="AH29" s="50"/>
      <c r="AI29" s="50"/>
      <c r="AJ29" s="50"/>
      <c r="AK29" s="48"/>
      <c r="AL29" s="50"/>
      <c r="AM29" s="263"/>
      <c r="AN29" s="49"/>
      <c r="AO29" s="50"/>
      <c r="AP29" s="50"/>
      <c r="AQ29" s="50"/>
      <c r="AR29" s="48"/>
      <c r="AS29" s="50"/>
      <c r="AT29" s="263"/>
      <c r="AU29" s="49"/>
      <c r="AV29" s="50"/>
      <c r="AW29" s="50"/>
      <c r="AX29" s="48"/>
      <c r="AY29" s="50"/>
      <c r="AZ29" s="51"/>
    </row>
    <row r="30" spans="1:52">
      <c r="A30" s="1">
        <f t="shared" si="0"/>
        <v>19</v>
      </c>
      <c r="B30" s="47"/>
      <c r="C30" s="47"/>
      <c r="D30" s="47"/>
      <c r="E30" s="48" t="s">
        <v>175</v>
      </c>
      <c r="F30" s="49"/>
      <c r="G30" s="50"/>
      <c r="H30" s="50"/>
      <c r="I30" s="50"/>
      <c r="J30" s="50"/>
      <c r="K30" s="263"/>
      <c r="L30" s="49"/>
      <c r="M30" s="50"/>
      <c r="N30" s="50"/>
      <c r="O30" s="50"/>
      <c r="P30" s="50"/>
      <c r="Q30" s="50"/>
      <c r="R30" s="51"/>
      <c r="S30" s="49"/>
      <c r="T30" s="50"/>
      <c r="U30" s="50"/>
      <c r="V30" s="50"/>
      <c r="W30" s="48"/>
      <c r="X30" s="50"/>
      <c r="Y30" s="267"/>
      <c r="Z30" s="49"/>
      <c r="AA30" s="50"/>
      <c r="AB30" s="50"/>
      <c r="AC30" s="50"/>
      <c r="AD30" s="48"/>
      <c r="AE30" s="50"/>
      <c r="AF30" s="263"/>
      <c r="AG30" s="49"/>
      <c r="AH30" s="50"/>
      <c r="AI30" s="50"/>
      <c r="AJ30" s="50"/>
      <c r="AK30" s="48"/>
      <c r="AL30" s="50"/>
      <c r="AM30" s="263"/>
      <c r="AN30" s="49"/>
      <c r="AO30" s="50"/>
      <c r="AP30" s="50"/>
      <c r="AQ30" s="50"/>
      <c r="AR30" s="48"/>
      <c r="AS30" s="50"/>
      <c r="AT30" s="263"/>
      <c r="AU30" s="49"/>
      <c r="AV30" s="50"/>
      <c r="AW30" s="50"/>
      <c r="AX30" s="48"/>
      <c r="AY30" s="50"/>
      <c r="AZ30" s="51"/>
    </row>
    <row r="31" spans="1:52">
      <c r="A31" s="1">
        <f t="shared" si="0"/>
        <v>20</v>
      </c>
      <c r="B31" s="47"/>
      <c r="C31" s="47"/>
      <c r="D31" s="47"/>
      <c r="E31" s="48" t="s">
        <v>175</v>
      </c>
      <c r="F31" s="49"/>
      <c r="G31" s="50"/>
      <c r="H31" s="50"/>
      <c r="I31" s="50"/>
      <c r="J31" s="50"/>
      <c r="K31" s="263"/>
      <c r="L31" s="49"/>
      <c r="M31" s="50"/>
      <c r="N31" s="50"/>
      <c r="O31" s="50"/>
      <c r="P31" s="50"/>
      <c r="Q31" s="50"/>
      <c r="R31" s="51"/>
      <c r="S31" s="49"/>
      <c r="T31" s="50"/>
      <c r="U31" s="50"/>
      <c r="V31" s="50"/>
      <c r="W31" s="48"/>
      <c r="X31" s="50"/>
      <c r="Y31" s="267"/>
      <c r="Z31" s="49"/>
      <c r="AA31" s="50"/>
      <c r="AB31" s="50"/>
      <c r="AC31" s="50"/>
      <c r="AD31" s="48"/>
      <c r="AE31" s="50"/>
      <c r="AF31" s="263"/>
      <c r="AG31" s="49"/>
      <c r="AH31" s="50"/>
      <c r="AI31" s="50"/>
      <c r="AJ31" s="50"/>
      <c r="AK31" s="48"/>
      <c r="AL31" s="50"/>
      <c r="AM31" s="263"/>
      <c r="AN31" s="49"/>
      <c r="AO31" s="50"/>
      <c r="AP31" s="50"/>
      <c r="AQ31" s="50"/>
      <c r="AR31" s="48"/>
      <c r="AS31" s="50"/>
      <c r="AT31" s="263"/>
      <c r="AU31" s="49"/>
      <c r="AV31" s="50"/>
      <c r="AW31" s="50"/>
      <c r="AX31" s="48"/>
      <c r="AY31" s="50"/>
      <c r="AZ31" s="51"/>
    </row>
    <row r="32" spans="1:52">
      <c r="A32" s="1">
        <f t="shared" si="0"/>
        <v>21</v>
      </c>
      <c r="B32" s="47"/>
      <c r="C32" s="47"/>
      <c r="D32" s="47"/>
      <c r="E32" s="48" t="s">
        <v>175</v>
      </c>
      <c r="F32" s="49"/>
      <c r="G32" s="50"/>
      <c r="H32" s="50"/>
      <c r="I32" s="50"/>
      <c r="J32" s="50"/>
      <c r="K32" s="263"/>
      <c r="L32" s="49"/>
      <c r="M32" s="50"/>
      <c r="N32" s="50"/>
      <c r="O32" s="50"/>
      <c r="P32" s="50"/>
      <c r="Q32" s="50"/>
      <c r="R32" s="51"/>
      <c r="S32" s="49"/>
      <c r="T32" s="50"/>
      <c r="U32" s="50"/>
      <c r="V32" s="50"/>
      <c r="W32" s="48"/>
      <c r="X32" s="50"/>
      <c r="Y32" s="267"/>
      <c r="Z32" s="49"/>
      <c r="AA32" s="50"/>
      <c r="AB32" s="50"/>
      <c r="AC32" s="50"/>
      <c r="AD32" s="48"/>
      <c r="AE32" s="50"/>
      <c r="AF32" s="263"/>
      <c r="AG32" s="49"/>
      <c r="AH32" s="50"/>
      <c r="AI32" s="50"/>
      <c r="AJ32" s="50"/>
      <c r="AK32" s="48"/>
      <c r="AL32" s="50"/>
      <c r="AM32" s="263"/>
      <c r="AN32" s="49"/>
      <c r="AO32" s="50"/>
      <c r="AP32" s="50"/>
      <c r="AQ32" s="50"/>
      <c r="AR32" s="48"/>
      <c r="AS32" s="50"/>
      <c r="AT32" s="263"/>
      <c r="AU32" s="49"/>
      <c r="AV32" s="50"/>
      <c r="AW32" s="50"/>
      <c r="AX32" s="48"/>
      <c r="AY32" s="50"/>
      <c r="AZ32" s="51"/>
    </row>
    <row r="33" spans="1:52">
      <c r="A33" s="1">
        <f t="shared" si="0"/>
        <v>22</v>
      </c>
      <c r="B33" s="47"/>
      <c r="C33" s="47"/>
      <c r="D33" s="47"/>
      <c r="E33" s="48" t="s">
        <v>175</v>
      </c>
      <c r="F33" s="49"/>
      <c r="G33" s="50"/>
      <c r="H33" s="50"/>
      <c r="I33" s="50"/>
      <c r="J33" s="50"/>
      <c r="K33" s="263"/>
      <c r="L33" s="49"/>
      <c r="M33" s="50"/>
      <c r="N33" s="50"/>
      <c r="O33" s="50"/>
      <c r="P33" s="50"/>
      <c r="Q33" s="50"/>
      <c r="R33" s="51"/>
      <c r="S33" s="49"/>
      <c r="T33" s="50"/>
      <c r="U33" s="50"/>
      <c r="V33" s="50"/>
      <c r="W33" s="48"/>
      <c r="X33" s="50"/>
      <c r="Y33" s="267"/>
      <c r="Z33" s="49"/>
      <c r="AA33" s="50"/>
      <c r="AB33" s="50"/>
      <c r="AC33" s="50"/>
      <c r="AD33" s="48"/>
      <c r="AE33" s="50"/>
      <c r="AF33" s="263"/>
      <c r="AG33" s="49"/>
      <c r="AH33" s="50"/>
      <c r="AI33" s="50"/>
      <c r="AJ33" s="50"/>
      <c r="AK33" s="48"/>
      <c r="AL33" s="50"/>
      <c r="AM33" s="263"/>
      <c r="AN33" s="49"/>
      <c r="AO33" s="50"/>
      <c r="AP33" s="50"/>
      <c r="AQ33" s="50"/>
      <c r="AR33" s="48"/>
      <c r="AS33" s="50"/>
      <c r="AT33" s="263"/>
      <c r="AU33" s="49"/>
      <c r="AV33" s="50"/>
      <c r="AW33" s="50"/>
      <c r="AX33" s="48"/>
      <c r="AY33" s="50"/>
      <c r="AZ33" s="51"/>
    </row>
    <row r="34" spans="1:52">
      <c r="A34" s="1">
        <f t="shared" si="0"/>
        <v>23</v>
      </c>
      <c r="B34" s="47"/>
      <c r="C34" s="47"/>
      <c r="D34" s="47"/>
      <c r="E34" s="48" t="s">
        <v>175</v>
      </c>
      <c r="F34" s="49"/>
      <c r="G34" s="50"/>
      <c r="H34" s="50"/>
      <c r="I34" s="50"/>
      <c r="J34" s="50"/>
      <c r="K34" s="263"/>
      <c r="L34" s="49"/>
      <c r="M34" s="50"/>
      <c r="N34" s="50"/>
      <c r="O34" s="50"/>
      <c r="P34" s="50"/>
      <c r="Q34" s="50"/>
      <c r="R34" s="51"/>
      <c r="S34" s="49"/>
      <c r="T34" s="50"/>
      <c r="U34" s="50"/>
      <c r="V34" s="50"/>
      <c r="W34" s="48"/>
      <c r="X34" s="50"/>
      <c r="Y34" s="267"/>
      <c r="Z34" s="49"/>
      <c r="AA34" s="50"/>
      <c r="AB34" s="50"/>
      <c r="AC34" s="50"/>
      <c r="AD34" s="48"/>
      <c r="AE34" s="50"/>
      <c r="AF34" s="263"/>
      <c r="AG34" s="49"/>
      <c r="AH34" s="50"/>
      <c r="AI34" s="50"/>
      <c r="AJ34" s="50"/>
      <c r="AK34" s="48"/>
      <c r="AL34" s="50"/>
      <c r="AM34" s="263"/>
      <c r="AN34" s="49"/>
      <c r="AO34" s="50"/>
      <c r="AP34" s="50"/>
      <c r="AQ34" s="50"/>
      <c r="AR34" s="48"/>
      <c r="AS34" s="50"/>
      <c r="AT34" s="263"/>
      <c r="AU34" s="49"/>
      <c r="AV34" s="50"/>
      <c r="AW34" s="50"/>
      <c r="AX34" s="48"/>
      <c r="AY34" s="50"/>
      <c r="AZ34" s="51"/>
    </row>
    <row r="35" spans="1:52">
      <c r="A35" s="1">
        <f t="shared" si="0"/>
        <v>24</v>
      </c>
      <c r="B35" s="47"/>
      <c r="C35" s="47"/>
      <c r="D35" s="47"/>
      <c r="E35" s="48" t="s">
        <v>175</v>
      </c>
      <c r="F35" s="49"/>
      <c r="G35" s="50"/>
      <c r="H35" s="50"/>
      <c r="I35" s="50"/>
      <c r="J35" s="50"/>
      <c r="K35" s="263"/>
      <c r="L35" s="49"/>
      <c r="M35" s="50"/>
      <c r="N35" s="50"/>
      <c r="O35" s="50"/>
      <c r="P35" s="50"/>
      <c r="Q35" s="50"/>
      <c r="R35" s="51"/>
      <c r="S35" s="49"/>
      <c r="T35" s="50"/>
      <c r="U35" s="50"/>
      <c r="V35" s="50"/>
      <c r="W35" s="48"/>
      <c r="X35" s="50"/>
      <c r="Y35" s="267"/>
      <c r="Z35" s="49"/>
      <c r="AA35" s="50"/>
      <c r="AB35" s="50"/>
      <c r="AC35" s="50"/>
      <c r="AD35" s="48"/>
      <c r="AE35" s="50"/>
      <c r="AF35" s="263"/>
      <c r="AG35" s="49"/>
      <c r="AH35" s="50"/>
      <c r="AI35" s="50"/>
      <c r="AJ35" s="50"/>
      <c r="AK35" s="48"/>
      <c r="AL35" s="50"/>
      <c r="AM35" s="263"/>
      <c r="AN35" s="49"/>
      <c r="AO35" s="50"/>
      <c r="AP35" s="50"/>
      <c r="AQ35" s="50"/>
      <c r="AR35" s="48"/>
      <c r="AS35" s="50"/>
      <c r="AT35" s="263"/>
      <c r="AU35" s="49"/>
      <c r="AV35" s="50"/>
      <c r="AW35" s="50"/>
      <c r="AX35" s="48"/>
      <c r="AY35" s="50"/>
      <c r="AZ35" s="51"/>
    </row>
    <row r="36" spans="1:52">
      <c r="A36" s="1">
        <f t="shared" si="0"/>
        <v>25</v>
      </c>
      <c r="B36" s="47"/>
      <c r="C36" s="47"/>
      <c r="D36" s="47"/>
      <c r="E36" s="48" t="s">
        <v>175</v>
      </c>
      <c r="F36" s="49"/>
      <c r="G36" s="50"/>
      <c r="H36" s="50"/>
      <c r="I36" s="50"/>
      <c r="J36" s="50"/>
      <c r="K36" s="263"/>
      <c r="L36" s="49"/>
      <c r="M36" s="50"/>
      <c r="N36" s="50"/>
      <c r="O36" s="50"/>
      <c r="P36" s="50"/>
      <c r="Q36" s="50"/>
      <c r="R36" s="51"/>
      <c r="S36" s="49"/>
      <c r="T36" s="50"/>
      <c r="U36" s="50"/>
      <c r="V36" s="50"/>
      <c r="W36" s="48"/>
      <c r="X36" s="50"/>
      <c r="Y36" s="267"/>
      <c r="Z36" s="49"/>
      <c r="AA36" s="50"/>
      <c r="AB36" s="50"/>
      <c r="AC36" s="50"/>
      <c r="AD36" s="48"/>
      <c r="AE36" s="50"/>
      <c r="AF36" s="263"/>
      <c r="AG36" s="49"/>
      <c r="AH36" s="50"/>
      <c r="AI36" s="50"/>
      <c r="AJ36" s="50"/>
      <c r="AK36" s="48"/>
      <c r="AL36" s="50"/>
      <c r="AM36" s="263"/>
      <c r="AN36" s="49"/>
      <c r="AO36" s="50"/>
      <c r="AP36" s="50"/>
      <c r="AQ36" s="50"/>
      <c r="AR36" s="48"/>
      <c r="AS36" s="50"/>
      <c r="AT36" s="263"/>
      <c r="AU36" s="49"/>
      <c r="AV36" s="50"/>
      <c r="AW36" s="50"/>
      <c r="AX36" s="48"/>
      <c r="AY36" s="50"/>
      <c r="AZ36" s="51"/>
    </row>
    <row r="37" spans="1:52">
      <c r="A37" s="1">
        <f t="shared" si="0"/>
        <v>26</v>
      </c>
      <c r="B37" s="47"/>
      <c r="C37" s="47"/>
      <c r="D37" s="47"/>
      <c r="E37" s="48" t="s">
        <v>175</v>
      </c>
      <c r="F37" s="49"/>
      <c r="G37" s="50"/>
      <c r="H37" s="50"/>
      <c r="I37" s="50"/>
      <c r="J37" s="50"/>
      <c r="K37" s="263"/>
      <c r="L37" s="49"/>
      <c r="M37" s="50"/>
      <c r="N37" s="50"/>
      <c r="O37" s="50"/>
      <c r="P37" s="50"/>
      <c r="Q37" s="50"/>
      <c r="R37" s="51"/>
      <c r="S37" s="49"/>
      <c r="T37" s="50"/>
      <c r="U37" s="50"/>
      <c r="V37" s="50"/>
      <c r="W37" s="48"/>
      <c r="X37" s="50"/>
      <c r="Y37" s="267"/>
      <c r="Z37" s="49"/>
      <c r="AA37" s="50"/>
      <c r="AB37" s="50"/>
      <c r="AC37" s="50"/>
      <c r="AD37" s="48"/>
      <c r="AE37" s="50"/>
      <c r="AF37" s="263"/>
      <c r="AG37" s="49"/>
      <c r="AH37" s="50"/>
      <c r="AI37" s="50"/>
      <c r="AJ37" s="50"/>
      <c r="AK37" s="48"/>
      <c r="AL37" s="50"/>
      <c r="AM37" s="263"/>
      <c r="AN37" s="49"/>
      <c r="AO37" s="50"/>
      <c r="AP37" s="50"/>
      <c r="AQ37" s="50"/>
      <c r="AR37" s="48"/>
      <c r="AS37" s="50"/>
      <c r="AT37" s="263"/>
      <c r="AU37" s="49"/>
      <c r="AV37" s="50"/>
      <c r="AW37" s="50"/>
      <c r="AX37" s="48"/>
      <c r="AY37" s="50"/>
      <c r="AZ37" s="51"/>
    </row>
    <row r="38" spans="1:52">
      <c r="A38" s="1">
        <f t="shared" si="0"/>
        <v>27</v>
      </c>
      <c r="B38" s="47"/>
      <c r="C38" s="47"/>
      <c r="D38" s="47"/>
      <c r="E38" s="48" t="s">
        <v>175</v>
      </c>
      <c r="F38" s="49"/>
      <c r="G38" s="50"/>
      <c r="H38" s="50"/>
      <c r="I38" s="50"/>
      <c r="J38" s="50"/>
      <c r="K38" s="263"/>
      <c r="L38" s="49"/>
      <c r="M38" s="50"/>
      <c r="N38" s="50"/>
      <c r="O38" s="50"/>
      <c r="P38" s="50"/>
      <c r="Q38" s="50"/>
      <c r="R38" s="51"/>
      <c r="S38" s="49"/>
      <c r="T38" s="50"/>
      <c r="U38" s="50"/>
      <c r="V38" s="50"/>
      <c r="W38" s="48"/>
      <c r="X38" s="50"/>
      <c r="Y38" s="267"/>
      <c r="Z38" s="49"/>
      <c r="AA38" s="50"/>
      <c r="AB38" s="50"/>
      <c r="AC38" s="50"/>
      <c r="AD38" s="48"/>
      <c r="AE38" s="50"/>
      <c r="AF38" s="263"/>
      <c r="AG38" s="49"/>
      <c r="AH38" s="50"/>
      <c r="AI38" s="50"/>
      <c r="AJ38" s="50"/>
      <c r="AK38" s="48"/>
      <c r="AL38" s="50"/>
      <c r="AM38" s="263"/>
      <c r="AN38" s="49"/>
      <c r="AO38" s="50"/>
      <c r="AP38" s="50"/>
      <c r="AQ38" s="50"/>
      <c r="AR38" s="48"/>
      <c r="AS38" s="50"/>
      <c r="AT38" s="263"/>
      <c r="AU38" s="49"/>
      <c r="AV38" s="50"/>
      <c r="AW38" s="50"/>
      <c r="AX38" s="48"/>
      <c r="AY38" s="50"/>
      <c r="AZ38" s="51"/>
    </row>
    <row r="39" spans="1:52">
      <c r="A39" s="1">
        <f t="shared" si="0"/>
        <v>28</v>
      </c>
      <c r="B39" s="47"/>
      <c r="C39" s="47"/>
      <c r="D39" s="47"/>
      <c r="E39" s="48" t="s">
        <v>175</v>
      </c>
      <c r="F39" s="49"/>
      <c r="G39" s="50"/>
      <c r="H39" s="50"/>
      <c r="I39" s="50"/>
      <c r="J39" s="50"/>
      <c r="K39" s="263"/>
      <c r="L39" s="49"/>
      <c r="M39" s="50"/>
      <c r="N39" s="50"/>
      <c r="O39" s="50"/>
      <c r="P39" s="50"/>
      <c r="Q39" s="50"/>
      <c r="R39" s="51"/>
      <c r="S39" s="49"/>
      <c r="T39" s="50"/>
      <c r="U39" s="50"/>
      <c r="V39" s="50"/>
      <c r="W39" s="48"/>
      <c r="X39" s="50"/>
      <c r="Y39" s="267"/>
      <c r="Z39" s="49"/>
      <c r="AA39" s="50"/>
      <c r="AB39" s="50"/>
      <c r="AC39" s="50"/>
      <c r="AD39" s="48"/>
      <c r="AE39" s="50"/>
      <c r="AF39" s="263"/>
      <c r="AG39" s="49"/>
      <c r="AH39" s="50"/>
      <c r="AI39" s="50"/>
      <c r="AJ39" s="50"/>
      <c r="AK39" s="48"/>
      <c r="AL39" s="50"/>
      <c r="AM39" s="263"/>
      <c r="AN39" s="49"/>
      <c r="AO39" s="50"/>
      <c r="AP39" s="50"/>
      <c r="AQ39" s="50"/>
      <c r="AR39" s="48"/>
      <c r="AS39" s="50"/>
      <c r="AT39" s="263"/>
      <c r="AU39" s="49"/>
      <c r="AV39" s="50"/>
      <c r="AW39" s="50"/>
      <c r="AX39" s="48"/>
      <c r="AY39" s="50"/>
      <c r="AZ39" s="51"/>
    </row>
    <row r="40" spans="1:52">
      <c r="A40" s="1">
        <f t="shared" si="0"/>
        <v>29</v>
      </c>
      <c r="B40" s="47"/>
      <c r="C40" s="47"/>
      <c r="D40" s="47"/>
      <c r="E40" s="48" t="s">
        <v>175</v>
      </c>
      <c r="F40" s="49"/>
      <c r="G40" s="50"/>
      <c r="H40" s="50"/>
      <c r="I40" s="50"/>
      <c r="J40" s="50"/>
      <c r="K40" s="263"/>
      <c r="L40" s="49"/>
      <c r="M40" s="50"/>
      <c r="N40" s="50"/>
      <c r="O40" s="50"/>
      <c r="P40" s="50"/>
      <c r="Q40" s="50"/>
      <c r="R40" s="51"/>
      <c r="S40" s="49"/>
      <c r="T40" s="50"/>
      <c r="U40" s="50"/>
      <c r="V40" s="50"/>
      <c r="W40" s="48"/>
      <c r="X40" s="50"/>
      <c r="Y40" s="267"/>
      <c r="Z40" s="49"/>
      <c r="AA40" s="50"/>
      <c r="AB40" s="50"/>
      <c r="AC40" s="50"/>
      <c r="AD40" s="48"/>
      <c r="AE40" s="50"/>
      <c r="AF40" s="263"/>
      <c r="AG40" s="49"/>
      <c r="AH40" s="50"/>
      <c r="AI40" s="50"/>
      <c r="AJ40" s="50"/>
      <c r="AK40" s="48"/>
      <c r="AL40" s="50"/>
      <c r="AM40" s="263"/>
      <c r="AN40" s="49"/>
      <c r="AO40" s="50"/>
      <c r="AP40" s="50"/>
      <c r="AQ40" s="50"/>
      <c r="AR40" s="48"/>
      <c r="AS40" s="50"/>
      <c r="AT40" s="263"/>
      <c r="AU40" s="49"/>
      <c r="AV40" s="50"/>
      <c r="AW40" s="50"/>
      <c r="AX40" s="48"/>
      <c r="AY40" s="50"/>
      <c r="AZ40" s="51"/>
    </row>
    <row r="41" spans="1:52">
      <c r="A41" s="1">
        <f t="shared" si="0"/>
        <v>30</v>
      </c>
      <c r="B41" s="47"/>
      <c r="C41" s="47"/>
      <c r="D41" s="47"/>
      <c r="E41" s="48" t="s">
        <v>175</v>
      </c>
      <c r="F41" s="49"/>
      <c r="G41" s="50"/>
      <c r="H41" s="50"/>
      <c r="I41" s="50"/>
      <c r="J41" s="50"/>
      <c r="K41" s="263"/>
      <c r="L41" s="49"/>
      <c r="M41" s="50"/>
      <c r="N41" s="50"/>
      <c r="O41" s="50"/>
      <c r="P41" s="50"/>
      <c r="Q41" s="50"/>
      <c r="R41" s="51"/>
      <c r="S41" s="49"/>
      <c r="T41" s="50"/>
      <c r="U41" s="50"/>
      <c r="V41" s="50"/>
      <c r="W41" s="48"/>
      <c r="X41" s="50"/>
      <c r="Y41" s="267"/>
      <c r="Z41" s="49"/>
      <c r="AA41" s="50"/>
      <c r="AB41" s="50"/>
      <c r="AC41" s="50"/>
      <c r="AD41" s="48"/>
      <c r="AE41" s="50"/>
      <c r="AF41" s="263"/>
      <c r="AG41" s="49"/>
      <c r="AH41" s="50"/>
      <c r="AI41" s="50"/>
      <c r="AJ41" s="50"/>
      <c r="AK41" s="48"/>
      <c r="AL41" s="50"/>
      <c r="AM41" s="263"/>
      <c r="AN41" s="49"/>
      <c r="AO41" s="50"/>
      <c r="AP41" s="50"/>
      <c r="AQ41" s="50"/>
      <c r="AR41" s="48"/>
      <c r="AS41" s="50"/>
      <c r="AT41" s="263"/>
      <c r="AU41" s="49"/>
      <c r="AV41" s="50"/>
      <c r="AW41" s="50"/>
      <c r="AX41" s="48"/>
      <c r="AY41" s="50"/>
      <c r="AZ41" s="51"/>
    </row>
    <row r="42" spans="1:52">
      <c r="A42" s="1">
        <f t="shared" si="0"/>
        <v>31</v>
      </c>
      <c r="B42" s="47"/>
      <c r="C42" s="47"/>
      <c r="D42" s="47"/>
      <c r="E42" s="48" t="s">
        <v>175</v>
      </c>
      <c r="F42" s="49"/>
      <c r="G42" s="50"/>
      <c r="H42" s="50"/>
      <c r="I42" s="50"/>
      <c r="J42" s="50"/>
      <c r="K42" s="263"/>
      <c r="L42" s="49"/>
      <c r="M42" s="50"/>
      <c r="N42" s="50"/>
      <c r="O42" s="50"/>
      <c r="P42" s="50"/>
      <c r="Q42" s="50"/>
      <c r="R42" s="51"/>
      <c r="S42" s="49"/>
      <c r="T42" s="50"/>
      <c r="U42" s="50"/>
      <c r="V42" s="50"/>
      <c r="W42" s="48"/>
      <c r="X42" s="50"/>
      <c r="Y42" s="267"/>
      <c r="Z42" s="49"/>
      <c r="AA42" s="50"/>
      <c r="AB42" s="50"/>
      <c r="AC42" s="50"/>
      <c r="AD42" s="48"/>
      <c r="AE42" s="50"/>
      <c r="AF42" s="263"/>
      <c r="AG42" s="49"/>
      <c r="AH42" s="50"/>
      <c r="AI42" s="50"/>
      <c r="AJ42" s="50"/>
      <c r="AK42" s="48"/>
      <c r="AL42" s="50"/>
      <c r="AM42" s="263"/>
      <c r="AN42" s="49"/>
      <c r="AO42" s="50"/>
      <c r="AP42" s="50"/>
      <c r="AQ42" s="50"/>
      <c r="AR42" s="48"/>
      <c r="AS42" s="50"/>
      <c r="AT42" s="263"/>
      <c r="AU42" s="49"/>
      <c r="AV42" s="50"/>
      <c r="AW42" s="50"/>
      <c r="AX42" s="48"/>
      <c r="AY42" s="50"/>
      <c r="AZ42" s="51"/>
    </row>
    <row r="43" spans="1:52">
      <c r="A43" s="1">
        <f t="shared" si="0"/>
        <v>32</v>
      </c>
      <c r="B43" s="47"/>
      <c r="C43" s="47"/>
      <c r="D43" s="47"/>
      <c r="E43" s="48" t="s">
        <v>175</v>
      </c>
      <c r="F43" s="49"/>
      <c r="G43" s="50"/>
      <c r="H43" s="50"/>
      <c r="I43" s="50"/>
      <c r="J43" s="50"/>
      <c r="K43" s="263"/>
      <c r="L43" s="49"/>
      <c r="M43" s="50"/>
      <c r="N43" s="50"/>
      <c r="O43" s="50"/>
      <c r="P43" s="50"/>
      <c r="Q43" s="50"/>
      <c r="R43" s="51"/>
      <c r="S43" s="49"/>
      <c r="T43" s="50"/>
      <c r="U43" s="50"/>
      <c r="V43" s="50"/>
      <c r="W43" s="48"/>
      <c r="X43" s="50"/>
      <c r="Y43" s="267"/>
      <c r="Z43" s="49"/>
      <c r="AA43" s="50"/>
      <c r="AB43" s="50"/>
      <c r="AC43" s="50"/>
      <c r="AD43" s="48"/>
      <c r="AE43" s="50"/>
      <c r="AF43" s="263"/>
      <c r="AG43" s="49"/>
      <c r="AH43" s="50"/>
      <c r="AI43" s="50"/>
      <c r="AJ43" s="50"/>
      <c r="AK43" s="48"/>
      <c r="AL43" s="50"/>
      <c r="AM43" s="263"/>
      <c r="AN43" s="49"/>
      <c r="AO43" s="50"/>
      <c r="AP43" s="50"/>
      <c r="AQ43" s="50"/>
      <c r="AR43" s="48"/>
      <c r="AS43" s="50"/>
      <c r="AT43" s="263"/>
      <c r="AU43" s="49"/>
      <c r="AV43" s="50"/>
      <c r="AW43" s="50"/>
      <c r="AX43" s="48"/>
      <c r="AY43" s="50"/>
      <c r="AZ43" s="51"/>
    </row>
    <row r="44" spans="1:52">
      <c r="A44" s="1">
        <f t="shared" si="0"/>
        <v>33</v>
      </c>
      <c r="B44" s="47"/>
      <c r="C44" s="47"/>
      <c r="D44" s="47"/>
      <c r="E44" s="48" t="s">
        <v>175</v>
      </c>
      <c r="F44" s="49"/>
      <c r="G44" s="50"/>
      <c r="H44" s="50"/>
      <c r="I44" s="50"/>
      <c r="J44" s="50"/>
      <c r="K44" s="263"/>
      <c r="L44" s="49"/>
      <c r="M44" s="50"/>
      <c r="N44" s="50"/>
      <c r="O44" s="50"/>
      <c r="P44" s="50"/>
      <c r="Q44" s="50"/>
      <c r="R44" s="51"/>
      <c r="S44" s="49"/>
      <c r="T44" s="50"/>
      <c r="U44" s="50"/>
      <c r="V44" s="50"/>
      <c r="W44" s="48"/>
      <c r="X44" s="50"/>
      <c r="Y44" s="267"/>
      <c r="Z44" s="49"/>
      <c r="AA44" s="50"/>
      <c r="AB44" s="50"/>
      <c r="AC44" s="50"/>
      <c r="AD44" s="48"/>
      <c r="AE44" s="50"/>
      <c r="AF44" s="263"/>
      <c r="AG44" s="49"/>
      <c r="AH44" s="50"/>
      <c r="AI44" s="50"/>
      <c r="AJ44" s="50"/>
      <c r="AK44" s="48"/>
      <c r="AL44" s="50"/>
      <c r="AM44" s="263"/>
      <c r="AN44" s="49"/>
      <c r="AO44" s="50"/>
      <c r="AP44" s="50"/>
      <c r="AQ44" s="50"/>
      <c r="AR44" s="48"/>
      <c r="AS44" s="50"/>
      <c r="AT44" s="263"/>
      <c r="AU44" s="49"/>
      <c r="AV44" s="50"/>
      <c r="AW44" s="50"/>
      <c r="AX44" s="48"/>
      <c r="AY44" s="50"/>
      <c r="AZ44" s="51"/>
    </row>
    <row r="45" spans="1:52">
      <c r="A45" s="1">
        <f t="shared" si="0"/>
        <v>34</v>
      </c>
      <c r="B45" s="47"/>
      <c r="C45" s="47"/>
      <c r="D45" s="47"/>
      <c r="E45" s="48" t="s">
        <v>175</v>
      </c>
      <c r="F45" s="49"/>
      <c r="G45" s="50"/>
      <c r="H45" s="50"/>
      <c r="I45" s="50"/>
      <c r="J45" s="50"/>
      <c r="K45" s="263"/>
      <c r="L45" s="49"/>
      <c r="M45" s="50"/>
      <c r="N45" s="50"/>
      <c r="O45" s="50"/>
      <c r="P45" s="50"/>
      <c r="Q45" s="50"/>
      <c r="R45" s="51"/>
      <c r="S45" s="49"/>
      <c r="T45" s="50"/>
      <c r="U45" s="50"/>
      <c r="V45" s="50"/>
      <c r="W45" s="48"/>
      <c r="X45" s="50"/>
      <c r="Y45" s="267"/>
      <c r="Z45" s="49"/>
      <c r="AA45" s="50"/>
      <c r="AB45" s="50"/>
      <c r="AC45" s="50"/>
      <c r="AD45" s="48"/>
      <c r="AE45" s="50"/>
      <c r="AF45" s="263"/>
      <c r="AG45" s="49"/>
      <c r="AH45" s="50"/>
      <c r="AI45" s="50"/>
      <c r="AJ45" s="50"/>
      <c r="AK45" s="48"/>
      <c r="AL45" s="50"/>
      <c r="AM45" s="263"/>
      <c r="AN45" s="49"/>
      <c r="AO45" s="50"/>
      <c r="AP45" s="50"/>
      <c r="AQ45" s="50"/>
      <c r="AR45" s="48"/>
      <c r="AS45" s="50"/>
      <c r="AT45" s="263"/>
      <c r="AU45" s="49"/>
      <c r="AV45" s="50"/>
      <c r="AW45" s="50"/>
      <c r="AX45" s="48"/>
      <c r="AY45" s="50"/>
      <c r="AZ45" s="51"/>
    </row>
    <row r="46" spans="1:52">
      <c r="A46" s="1">
        <f t="shared" si="0"/>
        <v>35</v>
      </c>
      <c r="B46" s="47"/>
      <c r="C46" s="47"/>
      <c r="D46" s="47"/>
      <c r="E46" s="48" t="s">
        <v>175</v>
      </c>
      <c r="F46" s="49"/>
      <c r="G46" s="50"/>
      <c r="H46" s="50"/>
      <c r="I46" s="50"/>
      <c r="J46" s="50"/>
      <c r="K46" s="263"/>
      <c r="L46" s="49"/>
      <c r="M46" s="50"/>
      <c r="N46" s="50"/>
      <c r="O46" s="50"/>
      <c r="P46" s="50"/>
      <c r="Q46" s="50"/>
      <c r="R46" s="51"/>
      <c r="S46" s="49"/>
      <c r="T46" s="50"/>
      <c r="U46" s="50"/>
      <c r="V46" s="50"/>
      <c r="W46" s="48"/>
      <c r="X46" s="50"/>
      <c r="Y46" s="267"/>
      <c r="Z46" s="49"/>
      <c r="AA46" s="50"/>
      <c r="AB46" s="50"/>
      <c r="AC46" s="50"/>
      <c r="AD46" s="48"/>
      <c r="AE46" s="50"/>
      <c r="AF46" s="263"/>
      <c r="AG46" s="49"/>
      <c r="AH46" s="50"/>
      <c r="AI46" s="50"/>
      <c r="AJ46" s="50"/>
      <c r="AK46" s="48"/>
      <c r="AL46" s="50"/>
      <c r="AM46" s="263"/>
      <c r="AN46" s="49"/>
      <c r="AO46" s="50"/>
      <c r="AP46" s="50"/>
      <c r="AQ46" s="50"/>
      <c r="AR46" s="48"/>
      <c r="AS46" s="50"/>
      <c r="AT46" s="263"/>
      <c r="AU46" s="49"/>
      <c r="AV46" s="50"/>
      <c r="AW46" s="50"/>
      <c r="AX46" s="48"/>
      <c r="AY46" s="50"/>
      <c r="AZ46" s="51"/>
    </row>
    <row r="47" spans="1:52">
      <c r="A47" s="1">
        <f t="shared" si="0"/>
        <v>36</v>
      </c>
      <c r="B47" s="47"/>
      <c r="C47" s="47"/>
      <c r="D47" s="47"/>
      <c r="E47" s="48" t="s">
        <v>175</v>
      </c>
      <c r="F47" s="49"/>
      <c r="G47" s="50"/>
      <c r="H47" s="50"/>
      <c r="I47" s="50"/>
      <c r="J47" s="50"/>
      <c r="K47" s="263"/>
      <c r="L47" s="49"/>
      <c r="M47" s="50"/>
      <c r="N47" s="50"/>
      <c r="O47" s="50"/>
      <c r="P47" s="50"/>
      <c r="Q47" s="50"/>
      <c r="R47" s="51"/>
      <c r="S47" s="49"/>
      <c r="T47" s="50"/>
      <c r="U47" s="50"/>
      <c r="V47" s="50"/>
      <c r="W47" s="48"/>
      <c r="X47" s="50"/>
      <c r="Y47" s="267"/>
      <c r="Z47" s="49"/>
      <c r="AA47" s="50"/>
      <c r="AB47" s="50"/>
      <c r="AC47" s="50"/>
      <c r="AD47" s="48"/>
      <c r="AE47" s="50"/>
      <c r="AF47" s="263"/>
      <c r="AG47" s="49"/>
      <c r="AH47" s="50"/>
      <c r="AI47" s="50"/>
      <c r="AJ47" s="50"/>
      <c r="AK47" s="48"/>
      <c r="AL47" s="50"/>
      <c r="AM47" s="263"/>
      <c r="AN47" s="49"/>
      <c r="AO47" s="50"/>
      <c r="AP47" s="50"/>
      <c r="AQ47" s="50"/>
      <c r="AR47" s="48"/>
      <c r="AS47" s="50"/>
      <c r="AT47" s="263"/>
      <c r="AU47" s="49"/>
      <c r="AV47" s="50"/>
      <c r="AW47" s="50"/>
      <c r="AX47" s="48"/>
      <c r="AY47" s="50"/>
      <c r="AZ47" s="51"/>
    </row>
    <row r="48" spans="1:52">
      <c r="A48" s="1">
        <f t="shared" si="0"/>
        <v>37</v>
      </c>
      <c r="B48" s="47"/>
      <c r="C48" s="47"/>
      <c r="D48" s="47"/>
      <c r="E48" s="48" t="s">
        <v>175</v>
      </c>
      <c r="F48" s="49"/>
      <c r="G48" s="50"/>
      <c r="H48" s="50"/>
      <c r="I48" s="50"/>
      <c r="J48" s="50"/>
      <c r="K48" s="263"/>
      <c r="L48" s="49"/>
      <c r="M48" s="50"/>
      <c r="N48" s="50"/>
      <c r="O48" s="50"/>
      <c r="P48" s="50"/>
      <c r="Q48" s="50"/>
      <c r="R48" s="51"/>
      <c r="S48" s="49"/>
      <c r="T48" s="50"/>
      <c r="U48" s="50"/>
      <c r="V48" s="50"/>
      <c r="W48" s="48"/>
      <c r="X48" s="50"/>
      <c r="Y48" s="267"/>
      <c r="Z48" s="49"/>
      <c r="AA48" s="50"/>
      <c r="AB48" s="50"/>
      <c r="AC48" s="50"/>
      <c r="AD48" s="48"/>
      <c r="AE48" s="50"/>
      <c r="AF48" s="263"/>
      <c r="AG48" s="49"/>
      <c r="AH48" s="50"/>
      <c r="AI48" s="50"/>
      <c r="AJ48" s="50"/>
      <c r="AK48" s="48"/>
      <c r="AL48" s="50"/>
      <c r="AM48" s="263"/>
      <c r="AN48" s="49"/>
      <c r="AO48" s="50"/>
      <c r="AP48" s="50"/>
      <c r="AQ48" s="50"/>
      <c r="AR48" s="48"/>
      <c r="AS48" s="50"/>
      <c r="AT48" s="263"/>
      <c r="AU48" s="49"/>
      <c r="AV48" s="50"/>
      <c r="AW48" s="50"/>
      <c r="AX48" s="48"/>
      <c r="AY48" s="50"/>
      <c r="AZ48" s="51"/>
    </row>
    <row r="49" spans="1:52">
      <c r="A49" s="1">
        <f t="shared" si="0"/>
        <v>38</v>
      </c>
      <c r="B49" s="47"/>
      <c r="C49" s="47"/>
      <c r="D49" s="47"/>
      <c r="E49" s="48" t="s">
        <v>175</v>
      </c>
      <c r="F49" s="49"/>
      <c r="G49" s="50"/>
      <c r="H49" s="50"/>
      <c r="I49" s="50"/>
      <c r="J49" s="50"/>
      <c r="K49" s="263"/>
      <c r="L49" s="49"/>
      <c r="M49" s="50"/>
      <c r="N49" s="50"/>
      <c r="O49" s="50"/>
      <c r="P49" s="50"/>
      <c r="Q49" s="50"/>
      <c r="R49" s="51"/>
      <c r="S49" s="49"/>
      <c r="T49" s="50"/>
      <c r="U49" s="50"/>
      <c r="V49" s="50"/>
      <c r="W49" s="48"/>
      <c r="X49" s="50"/>
      <c r="Y49" s="267"/>
      <c r="Z49" s="49"/>
      <c r="AA49" s="50"/>
      <c r="AB49" s="50"/>
      <c r="AC49" s="50"/>
      <c r="AD49" s="48"/>
      <c r="AE49" s="50"/>
      <c r="AF49" s="263"/>
      <c r="AG49" s="49"/>
      <c r="AH49" s="50"/>
      <c r="AI49" s="50"/>
      <c r="AJ49" s="50"/>
      <c r="AK49" s="48"/>
      <c r="AL49" s="50"/>
      <c r="AM49" s="263"/>
      <c r="AN49" s="49"/>
      <c r="AO49" s="50"/>
      <c r="AP49" s="50"/>
      <c r="AQ49" s="50"/>
      <c r="AR49" s="48"/>
      <c r="AS49" s="50"/>
      <c r="AT49" s="263"/>
      <c r="AU49" s="49"/>
      <c r="AV49" s="50"/>
      <c r="AW49" s="50"/>
      <c r="AX49" s="48"/>
      <c r="AY49" s="50"/>
      <c r="AZ49" s="51"/>
    </row>
    <row r="50" spans="1:52">
      <c r="A50" s="1">
        <f t="shared" si="0"/>
        <v>39</v>
      </c>
      <c r="B50" s="47"/>
      <c r="C50" s="47"/>
      <c r="D50" s="47"/>
      <c r="E50" s="48" t="s">
        <v>175</v>
      </c>
      <c r="F50" s="49"/>
      <c r="G50" s="50"/>
      <c r="H50" s="50"/>
      <c r="I50" s="50"/>
      <c r="J50" s="50"/>
      <c r="K50" s="263"/>
      <c r="L50" s="49"/>
      <c r="M50" s="50"/>
      <c r="N50" s="50"/>
      <c r="O50" s="50"/>
      <c r="P50" s="50"/>
      <c r="Q50" s="50"/>
      <c r="R50" s="51"/>
      <c r="S50" s="49"/>
      <c r="T50" s="50"/>
      <c r="U50" s="50"/>
      <c r="V50" s="50"/>
      <c r="W50" s="48"/>
      <c r="X50" s="50"/>
      <c r="Y50" s="267"/>
      <c r="Z50" s="49"/>
      <c r="AA50" s="50"/>
      <c r="AB50" s="50"/>
      <c r="AC50" s="50"/>
      <c r="AD50" s="48"/>
      <c r="AE50" s="50"/>
      <c r="AF50" s="263"/>
      <c r="AG50" s="49"/>
      <c r="AH50" s="50"/>
      <c r="AI50" s="50"/>
      <c r="AJ50" s="50"/>
      <c r="AK50" s="48"/>
      <c r="AL50" s="50"/>
      <c r="AM50" s="263"/>
      <c r="AN50" s="49"/>
      <c r="AO50" s="50"/>
      <c r="AP50" s="50"/>
      <c r="AQ50" s="50"/>
      <c r="AR50" s="48"/>
      <c r="AS50" s="50"/>
      <c r="AT50" s="263"/>
      <c r="AU50" s="49"/>
      <c r="AV50" s="50"/>
      <c r="AW50" s="50"/>
      <c r="AX50" s="48"/>
      <c r="AY50" s="50"/>
      <c r="AZ50" s="51"/>
    </row>
    <row r="51" spans="1:52">
      <c r="A51" s="1">
        <f t="shared" si="0"/>
        <v>40</v>
      </c>
      <c r="B51" s="47"/>
      <c r="C51" s="47"/>
      <c r="D51" s="47"/>
      <c r="E51" s="48" t="s">
        <v>175</v>
      </c>
      <c r="F51" s="49"/>
      <c r="G51" s="50"/>
      <c r="H51" s="50"/>
      <c r="I51" s="50"/>
      <c r="J51" s="50"/>
      <c r="K51" s="263"/>
      <c r="L51" s="49"/>
      <c r="M51" s="50"/>
      <c r="N51" s="50"/>
      <c r="O51" s="50"/>
      <c r="P51" s="50"/>
      <c r="Q51" s="50"/>
      <c r="R51" s="51"/>
      <c r="S51" s="49"/>
      <c r="T51" s="50"/>
      <c r="U51" s="50"/>
      <c r="V51" s="50"/>
      <c r="W51" s="48"/>
      <c r="X51" s="50"/>
      <c r="Y51" s="267"/>
      <c r="Z51" s="49"/>
      <c r="AA51" s="50"/>
      <c r="AB51" s="50"/>
      <c r="AC51" s="50"/>
      <c r="AD51" s="48"/>
      <c r="AE51" s="50"/>
      <c r="AF51" s="263"/>
      <c r="AG51" s="49"/>
      <c r="AH51" s="50"/>
      <c r="AI51" s="50"/>
      <c r="AJ51" s="50"/>
      <c r="AK51" s="48"/>
      <c r="AL51" s="50"/>
      <c r="AM51" s="263"/>
      <c r="AN51" s="49"/>
      <c r="AO51" s="50"/>
      <c r="AP51" s="50"/>
      <c r="AQ51" s="50"/>
      <c r="AR51" s="48"/>
      <c r="AS51" s="50"/>
      <c r="AT51" s="263"/>
      <c r="AU51" s="49"/>
      <c r="AV51" s="50"/>
      <c r="AW51" s="50"/>
      <c r="AX51" s="48"/>
      <c r="AY51" s="50"/>
      <c r="AZ51" s="51"/>
    </row>
    <row r="52" spans="1:52">
      <c r="A52" s="1">
        <f t="shared" si="0"/>
        <v>41</v>
      </c>
      <c r="B52" s="47"/>
      <c r="C52" s="47"/>
      <c r="D52" s="47"/>
      <c r="E52" s="48" t="s">
        <v>175</v>
      </c>
      <c r="F52" s="49"/>
      <c r="G52" s="50"/>
      <c r="H52" s="50"/>
      <c r="I52" s="50"/>
      <c r="J52" s="50"/>
      <c r="K52" s="263"/>
      <c r="L52" s="49"/>
      <c r="M52" s="50"/>
      <c r="N52" s="50"/>
      <c r="O52" s="50"/>
      <c r="P52" s="50"/>
      <c r="Q52" s="50"/>
      <c r="R52" s="51"/>
      <c r="S52" s="49"/>
      <c r="T52" s="50"/>
      <c r="U52" s="50"/>
      <c r="V52" s="50"/>
      <c r="W52" s="48"/>
      <c r="X52" s="50"/>
      <c r="Y52" s="267"/>
      <c r="Z52" s="49"/>
      <c r="AA52" s="50"/>
      <c r="AB52" s="50"/>
      <c r="AC52" s="50"/>
      <c r="AD52" s="48"/>
      <c r="AE52" s="50"/>
      <c r="AF52" s="263"/>
      <c r="AG52" s="49"/>
      <c r="AH52" s="50"/>
      <c r="AI52" s="50"/>
      <c r="AJ52" s="50"/>
      <c r="AK52" s="48"/>
      <c r="AL52" s="50"/>
      <c r="AM52" s="263"/>
      <c r="AN52" s="49"/>
      <c r="AO52" s="50"/>
      <c r="AP52" s="50"/>
      <c r="AQ52" s="50"/>
      <c r="AR52" s="48"/>
      <c r="AS52" s="50"/>
      <c r="AT52" s="263"/>
      <c r="AU52" s="49"/>
      <c r="AV52" s="50"/>
      <c r="AW52" s="50"/>
      <c r="AX52" s="48"/>
      <c r="AY52" s="50"/>
      <c r="AZ52" s="51"/>
    </row>
    <row r="53" spans="1:52">
      <c r="A53" s="1">
        <f t="shared" si="0"/>
        <v>42</v>
      </c>
      <c r="B53" s="47"/>
      <c r="C53" s="47"/>
      <c r="D53" s="47"/>
      <c r="E53" s="48" t="s">
        <v>175</v>
      </c>
      <c r="F53" s="49"/>
      <c r="G53" s="50"/>
      <c r="H53" s="50"/>
      <c r="I53" s="50"/>
      <c r="J53" s="50"/>
      <c r="K53" s="263"/>
      <c r="L53" s="49"/>
      <c r="M53" s="50"/>
      <c r="N53" s="50"/>
      <c r="O53" s="50"/>
      <c r="P53" s="50"/>
      <c r="Q53" s="50"/>
      <c r="R53" s="51"/>
      <c r="S53" s="49"/>
      <c r="T53" s="50"/>
      <c r="U53" s="50"/>
      <c r="V53" s="50"/>
      <c r="W53" s="48"/>
      <c r="X53" s="50"/>
      <c r="Y53" s="267"/>
      <c r="Z53" s="49"/>
      <c r="AA53" s="50"/>
      <c r="AB53" s="50"/>
      <c r="AC53" s="50"/>
      <c r="AD53" s="48"/>
      <c r="AE53" s="50"/>
      <c r="AF53" s="263"/>
      <c r="AG53" s="49"/>
      <c r="AH53" s="50"/>
      <c r="AI53" s="50"/>
      <c r="AJ53" s="50"/>
      <c r="AK53" s="48"/>
      <c r="AL53" s="50"/>
      <c r="AM53" s="263"/>
      <c r="AN53" s="49"/>
      <c r="AO53" s="50"/>
      <c r="AP53" s="50"/>
      <c r="AQ53" s="50"/>
      <c r="AR53" s="48"/>
      <c r="AS53" s="50"/>
      <c r="AT53" s="263"/>
      <c r="AU53" s="49"/>
      <c r="AV53" s="50"/>
      <c r="AW53" s="50"/>
      <c r="AX53" s="48"/>
      <c r="AY53" s="50"/>
      <c r="AZ53" s="51"/>
    </row>
    <row r="54" spans="1:52">
      <c r="A54" s="1">
        <f t="shared" si="0"/>
        <v>43</v>
      </c>
      <c r="B54" s="47"/>
      <c r="C54" s="47"/>
      <c r="D54" s="47"/>
      <c r="E54" s="48" t="s">
        <v>175</v>
      </c>
      <c r="F54" s="49"/>
      <c r="G54" s="50"/>
      <c r="H54" s="50"/>
      <c r="I54" s="50"/>
      <c r="J54" s="50"/>
      <c r="K54" s="263"/>
      <c r="L54" s="49"/>
      <c r="M54" s="50"/>
      <c r="N54" s="50"/>
      <c r="O54" s="50"/>
      <c r="P54" s="50"/>
      <c r="Q54" s="50"/>
      <c r="R54" s="51"/>
      <c r="S54" s="49"/>
      <c r="T54" s="50"/>
      <c r="U54" s="50"/>
      <c r="V54" s="50"/>
      <c r="W54" s="48"/>
      <c r="X54" s="50"/>
      <c r="Y54" s="267"/>
      <c r="Z54" s="49"/>
      <c r="AA54" s="50"/>
      <c r="AB54" s="50"/>
      <c r="AC54" s="50"/>
      <c r="AD54" s="48"/>
      <c r="AE54" s="50"/>
      <c r="AF54" s="263"/>
      <c r="AG54" s="49"/>
      <c r="AH54" s="50"/>
      <c r="AI54" s="50"/>
      <c r="AJ54" s="50"/>
      <c r="AK54" s="48"/>
      <c r="AL54" s="50"/>
      <c r="AM54" s="263"/>
      <c r="AN54" s="49"/>
      <c r="AO54" s="50"/>
      <c r="AP54" s="50"/>
      <c r="AQ54" s="50"/>
      <c r="AR54" s="48"/>
      <c r="AS54" s="50"/>
      <c r="AT54" s="263"/>
      <c r="AU54" s="49"/>
      <c r="AV54" s="50"/>
      <c r="AW54" s="50"/>
      <c r="AX54" s="48"/>
      <c r="AY54" s="50"/>
      <c r="AZ54" s="51"/>
    </row>
    <row r="55" spans="1:52">
      <c r="A55" s="1">
        <f t="shared" si="0"/>
        <v>44</v>
      </c>
      <c r="B55" s="47"/>
      <c r="C55" s="47"/>
      <c r="D55" s="47"/>
      <c r="E55" s="48" t="s">
        <v>175</v>
      </c>
      <c r="F55" s="49"/>
      <c r="G55" s="50"/>
      <c r="H55" s="50"/>
      <c r="I55" s="50"/>
      <c r="J55" s="50"/>
      <c r="K55" s="263"/>
      <c r="L55" s="49"/>
      <c r="M55" s="50"/>
      <c r="N55" s="50"/>
      <c r="O55" s="50"/>
      <c r="P55" s="50"/>
      <c r="Q55" s="50"/>
      <c r="R55" s="51"/>
      <c r="S55" s="49"/>
      <c r="T55" s="50"/>
      <c r="U55" s="50"/>
      <c r="V55" s="50"/>
      <c r="W55" s="48"/>
      <c r="X55" s="50"/>
      <c r="Y55" s="267"/>
      <c r="Z55" s="49"/>
      <c r="AA55" s="50"/>
      <c r="AB55" s="50"/>
      <c r="AC55" s="50"/>
      <c r="AD55" s="48"/>
      <c r="AE55" s="50"/>
      <c r="AF55" s="263"/>
      <c r="AG55" s="49"/>
      <c r="AH55" s="50"/>
      <c r="AI55" s="50"/>
      <c r="AJ55" s="50"/>
      <c r="AK55" s="48"/>
      <c r="AL55" s="50"/>
      <c r="AM55" s="263"/>
      <c r="AN55" s="49"/>
      <c r="AO55" s="50"/>
      <c r="AP55" s="50"/>
      <c r="AQ55" s="50"/>
      <c r="AR55" s="48"/>
      <c r="AS55" s="50"/>
      <c r="AT55" s="263"/>
      <c r="AU55" s="49"/>
      <c r="AV55" s="50"/>
      <c r="AW55" s="50"/>
      <c r="AX55" s="48"/>
      <c r="AY55" s="50"/>
      <c r="AZ55" s="51"/>
    </row>
    <row r="56" spans="1:52">
      <c r="A56" s="1">
        <f t="shared" si="0"/>
        <v>45</v>
      </c>
      <c r="B56" s="47"/>
      <c r="C56" s="47"/>
      <c r="D56" s="47"/>
      <c r="E56" s="48" t="s">
        <v>175</v>
      </c>
      <c r="F56" s="49"/>
      <c r="G56" s="50"/>
      <c r="H56" s="50"/>
      <c r="I56" s="50"/>
      <c r="J56" s="50"/>
      <c r="K56" s="263"/>
      <c r="L56" s="49"/>
      <c r="M56" s="50"/>
      <c r="N56" s="50"/>
      <c r="O56" s="50"/>
      <c r="P56" s="50"/>
      <c r="Q56" s="50"/>
      <c r="R56" s="51"/>
      <c r="S56" s="49"/>
      <c r="T56" s="50"/>
      <c r="U56" s="50"/>
      <c r="V56" s="50"/>
      <c r="W56" s="48"/>
      <c r="X56" s="50"/>
      <c r="Y56" s="267"/>
      <c r="Z56" s="49"/>
      <c r="AA56" s="50"/>
      <c r="AB56" s="50"/>
      <c r="AC56" s="50"/>
      <c r="AD56" s="48"/>
      <c r="AE56" s="50"/>
      <c r="AF56" s="263"/>
      <c r="AG56" s="49"/>
      <c r="AH56" s="50"/>
      <c r="AI56" s="50"/>
      <c r="AJ56" s="50"/>
      <c r="AK56" s="48"/>
      <c r="AL56" s="50"/>
      <c r="AM56" s="263"/>
      <c r="AN56" s="49"/>
      <c r="AO56" s="50"/>
      <c r="AP56" s="50"/>
      <c r="AQ56" s="50"/>
      <c r="AR56" s="48"/>
      <c r="AS56" s="50"/>
      <c r="AT56" s="263"/>
      <c r="AU56" s="49"/>
      <c r="AV56" s="50"/>
      <c r="AW56" s="50"/>
      <c r="AX56" s="48"/>
      <c r="AY56" s="50"/>
      <c r="AZ56" s="51"/>
    </row>
    <row r="57" spans="1:52">
      <c r="A57" s="1">
        <f t="shared" si="0"/>
        <v>46</v>
      </c>
      <c r="B57" s="47"/>
      <c r="C57" s="47"/>
      <c r="D57" s="47"/>
      <c r="E57" s="48" t="s">
        <v>175</v>
      </c>
      <c r="F57" s="49"/>
      <c r="G57" s="50"/>
      <c r="H57" s="50"/>
      <c r="I57" s="50"/>
      <c r="J57" s="50"/>
      <c r="K57" s="263"/>
      <c r="L57" s="49"/>
      <c r="M57" s="50"/>
      <c r="N57" s="50"/>
      <c r="O57" s="50"/>
      <c r="P57" s="50"/>
      <c r="Q57" s="50"/>
      <c r="R57" s="51"/>
      <c r="S57" s="49"/>
      <c r="T57" s="50"/>
      <c r="U57" s="50"/>
      <c r="V57" s="50"/>
      <c r="W57" s="48"/>
      <c r="X57" s="50"/>
      <c r="Y57" s="267"/>
      <c r="Z57" s="49"/>
      <c r="AA57" s="50"/>
      <c r="AB57" s="50"/>
      <c r="AC57" s="50"/>
      <c r="AD57" s="48"/>
      <c r="AE57" s="50"/>
      <c r="AF57" s="263"/>
      <c r="AG57" s="49"/>
      <c r="AH57" s="50"/>
      <c r="AI57" s="50"/>
      <c r="AJ57" s="50"/>
      <c r="AK57" s="48"/>
      <c r="AL57" s="50"/>
      <c r="AM57" s="263"/>
      <c r="AN57" s="49"/>
      <c r="AO57" s="50"/>
      <c r="AP57" s="50"/>
      <c r="AQ57" s="50"/>
      <c r="AR57" s="48"/>
      <c r="AS57" s="50"/>
      <c r="AT57" s="263"/>
      <c r="AU57" s="49"/>
      <c r="AV57" s="50"/>
      <c r="AW57" s="50"/>
      <c r="AX57" s="48"/>
      <c r="AY57" s="50"/>
      <c r="AZ57" s="51"/>
    </row>
    <row r="58" spans="1:52">
      <c r="A58" s="1">
        <f t="shared" si="0"/>
        <v>47</v>
      </c>
      <c r="B58" s="47"/>
      <c r="C58" s="47"/>
      <c r="D58" s="47"/>
      <c r="E58" s="48" t="s">
        <v>175</v>
      </c>
      <c r="F58" s="49"/>
      <c r="G58" s="50"/>
      <c r="H58" s="50"/>
      <c r="I58" s="50"/>
      <c r="J58" s="50"/>
      <c r="K58" s="263"/>
      <c r="L58" s="49"/>
      <c r="M58" s="50"/>
      <c r="N58" s="50"/>
      <c r="O58" s="50"/>
      <c r="P58" s="50"/>
      <c r="Q58" s="50"/>
      <c r="R58" s="51"/>
      <c r="S58" s="49"/>
      <c r="T58" s="50"/>
      <c r="U58" s="50"/>
      <c r="V58" s="50"/>
      <c r="W58" s="48"/>
      <c r="X58" s="50"/>
      <c r="Y58" s="267"/>
      <c r="Z58" s="49"/>
      <c r="AA58" s="50"/>
      <c r="AB58" s="50"/>
      <c r="AC58" s="50"/>
      <c r="AD58" s="48"/>
      <c r="AE58" s="50"/>
      <c r="AF58" s="263"/>
      <c r="AG58" s="49"/>
      <c r="AH58" s="50"/>
      <c r="AI58" s="50"/>
      <c r="AJ58" s="50"/>
      <c r="AK58" s="48"/>
      <c r="AL58" s="50"/>
      <c r="AM58" s="263"/>
      <c r="AN58" s="49"/>
      <c r="AO58" s="50"/>
      <c r="AP58" s="50"/>
      <c r="AQ58" s="50"/>
      <c r="AR58" s="48"/>
      <c r="AS58" s="50"/>
      <c r="AT58" s="263"/>
      <c r="AU58" s="49"/>
      <c r="AV58" s="50"/>
      <c r="AW58" s="50"/>
      <c r="AX58" s="48"/>
      <c r="AY58" s="50"/>
      <c r="AZ58" s="51"/>
    </row>
    <row r="59" spans="1:52">
      <c r="A59" s="1">
        <f t="shared" si="0"/>
        <v>48</v>
      </c>
      <c r="B59" s="47"/>
      <c r="C59" s="47"/>
      <c r="D59" s="47"/>
      <c r="E59" s="48" t="s">
        <v>175</v>
      </c>
      <c r="F59" s="49"/>
      <c r="G59" s="50"/>
      <c r="H59" s="50"/>
      <c r="I59" s="50"/>
      <c r="J59" s="50"/>
      <c r="K59" s="263"/>
      <c r="L59" s="49"/>
      <c r="M59" s="50"/>
      <c r="N59" s="50"/>
      <c r="O59" s="50"/>
      <c r="P59" s="50"/>
      <c r="Q59" s="50"/>
      <c r="R59" s="51"/>
      <c r="S59" s="49"/>
      <c r="T59" s="50"/>
      <c r="U59" s="50"/>
      <c r="V59" s="50"/>
      <c r="W59" s="48"/>
      <c r="X59" s="50"/>
      <c r="Y59" s="267"/>
      <c r="Z59" s="49"/>
      <c r="AA59" s="50"/>
      <c r="AB59" s="50"/>
      <c r="AC59" s="50"/>
      <c r="AD59" s="48"/>
      <c r="AE59" s="50"/>
      <c r="AF59" s="263"/>
      <c r="AG59" s="49"/>
      <c r="AH59" s="50"/>
      <c r="AI59" s="50"/>
      <c r="AJ59" s="50"/>
      <c r="AK59" s="48"/>
      <c r="AL59" s="50"/>
      <c r="AM59" s="263"/>
      <c r="AN59" s="49"/>
      <c r="AO59" s="50"/>
      <c r="AP59" s="50"/>
      <c r="AQ59" s="50"/>
      <c r="AR59" s="48"/>
      <c r="AS59" s="50"/>
      <c r="AT59" s="263"/>
      <c r="AU59" s="49"/>
      <c r="AV59" s="50"/>
      <c r="AW59" s="50"/>
      <c r="AX59" s="48"/>
      <c r="AY59" s="50"/>
      <c r="AZ59" s="51"/>
    </row>
    <row r="60" spans="1:52">
      <c r="A60" s="1">
        <f t="shared" si="0"/>
        <v>49</v>
      </c>
      <c r="B60" s="47"/>
      <c r="C60" s="47"/>
      <c r="D60" s="47"/>
      <c r="E60" s="48" t="s">
        <v>175</v>
      </c>
      <c r="F60" s="49"/>
      <c r="G60" s="50"/>
      <c r="H60" s="50"/>
      <c r="I60" s="50"/>
      <c r="J60" s="50"/>
      <c r="K60" s="263"/>
      <c r="L60" s="49"/>
      <c r="M60" s="50"/>
      <c r="N60" s="50"/>
      <c r="O60" s="50"/>
      <c r="P60" s="50"/>
      <c r="Q60" s="50"/>
      <c r="R60" s="51"/>
      <c r="S60" s="49"/>
      <c r="T60" s="50"/>
      <c r="U60" s="50"/>
      <c r="V60" s="50"/>
      <c r="W60" s="48"/>
      <c r="X60" s="50"/>
      <c r="Y60" s="267"/>
      <c r="Z60" s="49"/>
      <c r="AA60" s="50"/>
      <c r="AB60" s="50"/>
      <c r="AC60" s="50"/>
      <c r="AD60" s="48"/>
      <c r="AE60" s="50"/>
      <c r="AF60" s="263"/>
      <c r="AG60" s="49"/>
      <c r="AH60" s="50"/>
      <c r="AI60" s="50"/>
      <c r="AJ60" s="50"/>
      <c r="AK60" s="48"/>
      <c r="AL60" s="50"/>
      <c r="AM60" s="263"/>
      <c r="AN60" s="49"/>
      <c r="AO60" s="50"/>
      <c r="AP60" s="50"/>
      <c r="AQ60" s="50"/>
      <c r="AR60" s="48"/>
      <c r="AS60" s="50"/>
      <c r="AT60" s="263"/>
      <c r="AU60" s="49"/>
      <c r="AV60" s="50"/>
      <c r="AW60" s="50"/>
      <c r="AX60" s="48"/>
      <c r="AY60" s="50"/>
      <c r="AZ60" s="51"/>
    </row>
    <row r="61" spans="1:52">
      <c r="A61" s="1">
        <f t="shared" si="0"/>
        <v>50</v>
      </c>
      <c r="B61" s="47"/>
      <c r="C61" s="47"/>
      <c r="D61" s="47"/>
      <c r="E61" s="48" t="s">
        <v>175</v>
      </c>
      <c r="F61" s="49"/>
      <c r="G61" s="50"/>
      <c r="H61" s="50"/>
      <c r="I61" s="50"/>
      <c r="J61" s="50"/>
      <c r="K61" s="263"/>
      <c r="L61" s="49"/>
      <c r="M61" s="50"/>
      <c r="N61" s="50"/>
      <c r="O61" s="50"/>
      <c r="P61" s="50"/>
      <c r="Q61" s="50"/>
      <c r="R61" s="51"/>
      <c r="S61" s="49"/>
      <c r="T61" s="50"/>
      <c r="U61" s="50"/>
      <c r="V61" s="50"/>
      <c r="W61" s="48"/>
      <c r="X61" s="50"/>
      <c r="Y61" s="267"/>
      <c r="Z61" s="49"/>
      <c r="AA61" s="50"/>
      <c r="AB61" s="50"/>
      <c r="AC61" s="50"/>
      <c r="AD61" s="48"/>
      <c r="AE61" s="50"/>
      <c r="AF61" s="263"/>
      <c r="AG61" s="49"/>
      <c r="AH61" s="50"/>
      <c r="AI61" s="50"/>
      <c r="AJ61" s="50"/>
      <c r="AK61" s="48"/>
      <c r="AL61" s="50"/>
      <c r="AM61" s="263"/>
      <c r="AN61" s="49"/>
      <c r="AO61" s="50"/>
      <c r="AP61" s="50"/>
      <c r="AQ61" s="50"/>
      <c r="AR61" s="48"/>
      <c r="AS61" s="50"/>
      <c r="AT61" s="263"/>
      <c r="AU61" s="49"/>
      <c r="AV61" s="50"/>
      <c r="AW61" s="50"/>
      <c r="AX61" s="48"/>
      <c r="AY61" s="50"/>
      <c r="AZ61" s="51"/>
    </row>
    <row r="62" spans="1:52">
      <c r="A62" s="1">
        <f t="shared" si="0"/>
        <v>51</v>
      </c>
      <c r="B62" s="47"/>
      <c r="C62" s="47"/>
      <c r="D62" s="47"/>
      <c r="E62" s="48" t="s">
        <v>175</v>
      </c>
      <c r="F62" s="49"/>
      <c r="G62" s="50"/>
      <c r="H62" s="50"/>
      <c r="I62" s="50"/>
      <c r="J62" s="50"/>
      <c r="K62" s="263"/>
      <c r="L62" s="49"/>
      <c r="M62" s="50"/>
      <c r="N62" s="50"/>
      <c r="O62" s="50"/>
      <c r="P62" s="50"/>
      <c r="Q62" s="50"/>
      <c r="R62" s="51"/>
      <c r="S62" s="49"/>
      <c r="T62" s="50"/>
      <c r="U62" s="50"/>
      <c r="V62" s="50"/>
      <c r="W62" s="48"/>
      <c r="X62" s="50"/>
      <c r="Y62" s="267"/>
      <c r="Z62" s="49"/>
      <c r="AA62" s="50"/>
      <c r="AB62" s="50"/>
      <c r="AC62" s="50"/>
      <c r="AD62" s="48"/>
      <c r="AE62" s="50"/>
      <c r="AF62" s="263"/>
      <c r="AG62" s="49"/>
      <c r="AH62" s="50"/>
      <c r="AI62" s="50"/>
      <c r="AJ62" s="50"/>
      <c r="AK62" s="48"/>
      <c r="AL62" s="50"/>
      <c r="AM62" s="263"/>
      <c r="AN62" s="49"/>
      <c r="AO62" s="50"/>
      <c r="AP62" s="50"/>
      <c r="AQ62" s="50"/>
      <c r="AR62" s="48"/>
      <c r="AS62" s="50"/>
      <c r="AT62" s="263"/>
      <c r="AU62" s="49"/>
      <c r="AV62" s="50"/>
      <c r="AW62" s="50"/>
      <c r="AX62" s="48"/>
      <c r="AY62" s="50"/>
      <c r="AZ62" s="51"/>
    </row>
    <row r="63" spans="1:52">
      <c r="A63" s="1">
        <f t="shared" si="0"/>
        <v>52</v>
      </c>
      <c r="B63" s="47"/>
      <c r="C63" s="47"/>
      <c r="D63" s="47"/>
      <c r="E63" s="48" t="s">
        <v>175</v>
      </c>
      <c r="F63" s="49"/>
      <c r="G63" s="50"/>
      <c r="H63" s="50"/>
      <c r="I63" s="50"/>
      <c r="J63" s="50"/>
      <c r="K63" s="263"/>
      <c r="L63" s="49"/>
      <c r="M63" s="50"/>
      <c r="N63" s="50"/>
      <c r="O63" s="50"/>
      <c r="P63" s="50"/>
      <c r="Q63" s="50"/>
      <c r="R63" s="51"/>
      <c r="S63" s="49"/>
      <c r="T63" s="50"/>
      <c r="U63" s="50"/>
      <c r="V63" s="50"/>
      <c r="W63" s="48"/>
      <c r="X63" s="50"/>
      <c r="Y63" s="267"/>
      <c r="Z63" s="49"/>
      <c r="AA63" s="50"/>
      <c r="AB63" s="50"/>
      <c r="AC63" s="50"/>
      <c r="AD63" s="48"/>
      <c r="AE63" s="50"/>
      <c r="AF63" s="263"/>
      <c r="AG63" s="49"/>
      <c r="AH63" s="50"/>
      <c r="AI63" s="50"/>
      <c r="AJ63" s="50"/>
      <c r="AK63" s="48"/>
      <c r="AL63" s="50"/>
      <c r="AM63" s="263"/>
      <c r="AN63" s="49"/>
      <c r="AO63" s="50"/>
      <c r="AP63" s="50"/>
      <c r="AQ63" s="50"/>
      <c r="AR63" s="48"/>
      <c r="AS63" s="50"/>
      <c r="AT63" s="263"/>
      <c r="AU63" s="49"/>
      <c r="AV63" s="50"/>
      <c r="AW63" s="50"/>
      <c r="AX63" s="48"/>
      <c r="AY63" s="50"/>
      <c r="AZ63" s="51"/>
    </row>
    <row r="64" spans="1:52">
      <c r="A64" s="1">
        <f t="shared" si="0"/>
        <v>53</v>
      </c>
      <c r="B64" s="47"/>
      <c r="C64" s="47"/>
      <c r="D64" s="47"/>
      <c r="E64" s="48" t="s">
        <v>175</v>
      </c>
      <c r="F64" s="49"/>
      <c r="G64" s="50"/>
      <c r="H64" s="50"/>
      <c r="I64" s="50"/>
      <c r="J64" s="50"/>
      <c r="K64" s="263"/>
      <c r="L64" s="49"/>
      <c r="M64" s="50"/>
      <c r="N64" s="50"/>
      <c r="O64" s="50"/>
      <c r="P64" s="50"/>
      <c r="Q64" s="50"/>
      <c r="R64" s="51"/>
      <c r="S64" s="49"/>
      <c r="T64" s="50"/>
      <c r="U64" s="50"/>
      <c r="V64" s="50"/>
      <c r="W64" s="48"/>
      <c r="X64" s="50"/>
      <c r="Y64" s="267"/>
      <c r="Z64" s="49"/>
      <c r="AA64" s="50"/>
      <c r="AB64" s="50"/>
      <c r="AC64" s="50"/>
      <c r="AD64" s="48"/>
      <c r="AE64" s="50"/>
      <c r="AF64" s="263"/>
      <c r="AG64" s="49"/>
      <c r="AH64" s="50"/>
      <c r="AI64" s="50"/>
      <c r="AJ64" s="50"/>
      <c r="AK64" s="48"/>
      <c r="AL64" s="50"/>
      <c r="AM64" s="263"/>
      <c r="AN64" s="49"/>
      <c r="AO64" s="50"/>
      <c r="AP64" s="50"/>
      <c r="AQ64" s="50"/>
      <c r="AR64" s="48"/>
      <c r="AS64" s="50"/>
      <c r="AT64" s="263"/>
      <c r="AU64" s="49"/>
      <c r="AV64" s="50"/>
      <c r="AW64" s="50"/>
      <c r="AX64" s="48"/>
      <c r="AY64" s="50"/>
      <c r="AZ64" s="51"/>
    </row>
    <row r="65" spans="1:52">
      <c r="A65" s="1">
        <f t="shared" si="0"/>
        <v>54</v>
      </c>
      <c r="B65" s="47"/>
      <c r="C65" s="47"/>
      <c r="D65" s="47"/>
      <c r="E65" s="48" t="s">
        <v>175</v>
      </c>
      <c r="F65" s="49"/>
      <c r="G65" s="50"/>
      <c r="H65" s="50"/>
      <c r="I65" s="50"/>
      <c r="J65" s="50"/>
      <c r="K65" s="263"/>
      <c r="L65" s="49"/>
      <c r="M65" s="50"/>
      <c r="N65" s="50"/>
      <c r="O65" s="50"/>
      <c r="P65" s="50"/>
      <c r="Q65" s="50"/>
      <c r="R65" s="51"/>
      <c r="S65" s="49"/>
      <c r="T65" s="50"/>
      <c r="U65" s="50"/>
      <c r="V65" s="50"/>
      <c r="W65" s="48"/>
      <c r="X65" s="50"/>
      <c r="Y65" s="267"/>
      <c r="Z65" s="49"/>
      <c r="AA65" s="50"/>
      <c r="AB65" s="50"/>
      <c r="AC65" s="50"/>
      <c r="AD65" s="48"/>
      <c r="AE65" s="50"/>
      <c r="AF65" s="263"/>
      <c r="AG65" s="49"/>
      <c r="AH65" s="50"/>
      <c r="AI65" s="50"/>
      <c r="AJ65" s="50"/>
      <c r="AK65" s="48"/>
      <c r="AL65" s="50"/>
      <c r="AM65" s="263"/>
      <c r="AN65" s="49"/>
      <c r="AO65" s="50"/>
      <c r="AP65" s="50"/>
      <c r="AQ65" s="50"/>
      <c r="AR65" s="48"/>
      <c r="AS65" s="50"/>
      <c r="AT65" s="263"/>
      <c r="AU65" s="49"/>
      <c r="AV65" s="50"/>
      <c r="AW65" s="50"/>
      <c r="AX65" s="48"/>
      <c r="AY65" s="50"/>
      <c r="AZ65" s="51"/>
    </row>
    <row r="66" spans="1:52">
      <c r="A66" s="1">
        <f t="shared" si="0"/>
        <v>55</v>
      </c>
      <c r="B66" s="47"/>
      <c r="C66" s="47"/>
      <c r="D66" s="47"/>
      <c r="E66" s="48" t="s">
        <v>175</v>
      </c>
      <c r="F66" s="49"/>
      <c r="G66" s="50"/>
      <c r="H66" s="50"/>
      <c r="I66" s="50"/>
      <c r="J66" s="50"/>
      <c r="K66" s="263"/>
      <c r="L66" s="49"/>
      <c r="M66" s="50"/>
      <c r="N66" s="50"/>
      <c r="O66" s="50"/>
      <c r="P66" s="50"/>
      <c r="Q66" s="50"/>
      <c r="R66" s="51"/>
      <c r="S66" s="49"/>
      <c r="T66" s="50"/>
      <c r="U66" s="50"/>
      <c r="V66" s="50"/>
      <c r="W66" s="48"/>
      <c r="X66" s="50"/>
      <c r="Y66" s="267"/>
      <c r="Z66" s="49"/>
      <c r="AA66" s="50"/>
      <c r="AB66" s="50"/>
      <c r="AC66" s="50"/>
      <c r="AD66" s="48"/>
      <c r="AE66" s="50"/>
      <c r="AF66" s="263"/>
      <c r="AG66" s="49"/>
      <c r="AH66" s="50"/>
      <c r="AI66" s="50"/>
      <c r="AJ66" s="50"/>
      <c r="AK66" s="48"/>
      <c r="AL66" s="50"/>
      <c r="AM66" s="263"/>
      <c r="AN66" s="49"/>
      <c r="AO66" s="50"/>
      <c r="AP66" s="50"/>
      <c r="AQ66" s="50"/>
      <c r="AR66" s="48"/>
      <c r="AS66" s="50"/>
      <c r="AT66" s="263"/>
      <c r="AU66" s="49"/>
      <c r="AV66" s="50"/>
      <c r="AW66" s="50"/>
      <c r="AX66" s="48"/>
      <c r="AY66" s="50"/>
      <c r="AZ66" s="51"/>
    </row>
    <row r="67" spans="1:52">
      <c r="A67" s="1">
        <f t="shared" si="0"/>
        <v>56</v>
      </c>
      <c r="B67" s="47"/>
      <c r="C67" s="47"/>
      <c r="D67" s="47"/>
      <c r="E67" s="48" t="s">
        <v>175</v>
      </c>
      <c r="F67" s="49"/>
      <c r="G67" s="50"/>
      <c r="H67" s="50"/>
      <c r="I67" s="50"/>
      <c r="J67" s="50"/>
      <c r="K67" s="263"/>
      <c r="L67" s="49"/>
      <c r="M67" s="50"/>
      <c r="N67" s="50"/>
      <c r="O67" s="50"/>
      <c r="P67" s="50"/>
      <c r="Q67" s="50"/>
      <c r="R67" s="51"/>
      <c r="S67" s="49"/>
      <c r="T67" s="50"/>
      <c r="U67" s="50"/>
      <c r="V67" s="50"/>
      <c r="W67" s="48"/>
      <c r="X67" s="50"/>
      <c r="Y67" s="267"/>
      <c r="Z67" s="49"/>
      <c r="AA67" s="50"/>
      <c r="AB67" s="50"/>
      <c r="AC67" s="50"/>
      <c r="AD67" s="48"/>
      <c r="AE67" s="50"/>
      <c r="AF67" s="263"/>
      <c r="AG67" s="49"/>
      <c r="AH67" s="50"/>
      <c r="AI67" s="50"/>
      <c r="AJ67" s="50"/>
      <c r="AK67" s="48"/>
      <c r="AL67" s="50"/>
      <c r="AM67" s="263"/>
      <c r="AN67" s="49"/>
      <c r="AO67" s="50"/>
      <c r="AP67" s="50"/>
      <c r="AQ67" s="50"/>
      <c r="AR67" s="48"/>
      <c r="AS67" s="50"/>
      <c r="AT67" s="263"/>
      <c r="AU67" s="49"/>
      <c r="AV67" s="50"/>
      <c r="AW67" s="50"/>
      <c r="AX67" s="48"/>
      <c r="AY67" s="50"/>
      <c r="AZ67" s="51"/>
    </row>
    <row r="68" spans="1:52">
      <c r="A68" s="1">
        <f t="shared" si="0"/>
        <v>57</v>
      </c>
      <c r="B68" s="47"/>
      <c r="C68" s="47"/>
      <c r="D68" s="47"/>
      <c r="E68" s="48" t="s">
        <v>175</v>
      </c>
      <c r="F68" s="49"/>
      <c r="G68" s="50"/>
      <c r="H68" s="50"/>
      <c r="I68" s="50"/>
      <c r="J68" s="50"/>
      <c r="K68" s="263"/>
      <c r="L68" s="49"/>
      <c r="M68" s="50"/>
      <c r="N68" s="50"/>
      <c r="O68" s="50"/>
      <c r="P68" s="50"/>
      <c r="Q68" s="50"/>
      <c r="R68" s="51"/>
      <c r="S68" s="49"/>
      <c r="T68" s="50"/>
      <c r="U68" s="50"/>
      <c r="V68" s="50"/>
      <c r="W68" s="48"/>
      <c r="X68" s="50"/>
      <c r="Y68" s="267"/>
      <c r="Z68" s="49"/>
      <c r="AA68" s="50"/>
      <c r="AB68" s="50"/>
      <c r="AC68" s="50"/>
      <c r="AD68" s="48"/>
      <c r="AE68" s="50"/>
      <c r="AF68" s="263"/>
      <c r="AG68" s="49"/>
      <c r="AH68" s="50"/>
      <c r="AI68" s="50"/>
      <c r="AJ68" s="50"/>
      <c r="AK68" s="48"/>
      <c r="AL68" s="50"/>
      <c r="AM68" s="263"/>
      <c r="AN68" s="49"/>
      <c r="AO68" s="50"/>
      <c r="AP68" s="50"/>
      <c r="AQ68" s="50"/>
      <c r="AR68" s="48"/>
      <c r="AS68" s="50"/>
      <c r="AT68" s="263"/>
      <c r="AU68" s="49"/>
      <c r="AV68" s="50"/>
      <c r="AW68" s="50"/>
      <c r="AX68" s="48"/>
      <c r="AY68" s="50"/>
      <c r="AZ68" s="51"/>
    </row>
    <row r="69" spans="1:52">
      <c r="A69" s="1">
        <f t="shared" si="0"/>
        <v>58</v>
      </c>
      <c r="B69" s="47"/>
      <c r="C69" s="47"/>
      <c r="D69" s="47"/>
      <c r="E69" s="48" t="s">
        <v>175</v>
      </c>
      <c r="F69" s="49"/>
      <c r="G69" s="50"/>
      <c r="H69" s="50"/>
      <c r="I69" s="50"/>
      <c r="J69" s="50"/>
      <c r="K69" s="263"/>
      <c r="L69" s="49"/>
      <c r="M69" s="50"/>
      <c r="N69" s="50"/>
      <c r="O69" s="50"/>
      <c r="P69" s="50"/>
      <c r="Q69" s="50"/>
      <c r="R69" s="51"/>
      <c r="S69" s="49"/>
      <c r="T69" s="50"/>
      <c r="U69" s="50"/>
      <c r="V69" s="50"/>
      <c r="W69" s="48"/>
      <c r="X69" s="50"/>
      <c r="Y69" s="267"/>
      <c r="Z69" s="49"/>
      <c r="AA69" s="50"/>
      <c r="AB69" s="50"/>
      <c r="AC69" s="50"/>
      <c r="AD69" s="48"/>
      <c r="AE69" s="50"/>
      <c r="AF69" s="263"/>
      <c r="AG69" s="49"/>
      <c r="AH69" s="50"/>
      <c r="AI69" s="50"/>
      <c r="AJ69" s="50"/>
      <c r="AK69" s="48"/>
      <c r="AL69" s="50"/>
      <c r="AM69" s="263"/>
      <c r="AN69" s="49"/>
      <c r="AO69" s="50"/>
      <c r="AP69" s="50"/>
      <c r="AQ69" s="50"/>
      <c r="AR69" s="48"/>
      <c r="AS69" s="50"/>
      <c r="AT69" s="263"/>
      <c r="AU69" s="49"/>
      <c r="AV69" s="50"/>
      <c r="AW69" s="50"/>
      <c r="AX69" s="48"/>
      <c r="AY69" s="50"/>
      <c r="AZ69" s="51"/>
    </row>
    <row r="70" spans="1:52">
      <c r="A70" s="1">
        <f t="shared" si="0"/>
        <v>59</v>
      </c>
      <c r="B70" s="47"/>
      <c r="C70" s="47"/>
      <c r="D70" s="47"/>
      <c r="E70" s="48" t="s">
        <v>175</v>
      </c>
      <c r="F70" s="49"/>
      <c r="G70" s="50"/>
      <c r="H70" s="50"/>
      <c r="I70" s="50"/>
      <c r="J70" s="50"/>
      <c r="K70" s="263"/>
      <c r="L70" s="49"/>
      <c r="M70" s="50"/>
      <c r="N70" s="50"/>
      <c r="O70" s="50"/>
      <c r="P70" s="50"/>
      <c r="Q70" s="50"/>
      <c r="R70" s="51"/>
      <c r="S70" s="49"/>
      <c r="T70" s="50"/>
      <c r="U70" s="50"/>
      <c r="V70" s="50"/>
      <c r="W70" s="48"/>
      <c r="X70" s="50"/>
      <c r="Y70" s="267"/>
      <c r="Z70" s="49"/>
      <c r="AA70" s="50"/>
      <c r="AB70" s="50"/>
      <c r="AC70" s="50"/>
      <c r="AD70" s="48"/>
      <c r="AE70" s="50"/>
      <c r="AF70" s="263"/>
      <c r="AG70" s="49"/>
      <c r="AH70" s="50"/>
      <c r="AI70" s="50"/>
      <c r="AJ70" s="50"/>
      <c r="AK70" s="48"/>
      <c r="AL70" s="50"/>
      <c r="AM70" s="263"/>
      <c r="AN70" s="49"/>
      <c r="AO70" s="50"/>
      <c r="AP70" s="50"/>
      <c r="AQ70" s="50"/>
      <c r="AR70" s="48"/>
      <c r="AS70" s="50"/>
      <c r="AT70" s="263"/>
      <c r="AU70" s="49"/>
      <c r="AV70" s="50"/>
      <c r="AW70" s="50"/>
      <c r="AX70" s="48"/>
      <c r="AY70" s="50"/>
      <c r="AZ70" s="51"/>
    </row>
    <row r="71" spans="1:52">
      <c r="A71" s="1">
        <f>A70+1</f>
        <v>60</v>
      </c>
      <c r="B71" s="47"/>
      <c r="C71" s="47"/>
      <c r="D71" s="47"/>
      <c r="E71" s="48" t="s">
        <v>175</v>
      </c>
      <c r="F71" s="49"/>
      <c r="G71" s="50"/>
      <c r="H71" s="50"/>
      <c r="I71" s="50"/>
      <c r="J71" s="50"/>
      <c r="K71" s="263"/>
      <c r="L71" s="49"/>
      <c r="M71" s="50"/>
      <c r="N71" s="50"/>
      <c r="O71" s="50"/>
      <c r="P71" s="50"/>
      <c r="Q71" s="50"/>
      <c r="R71" s="51"/>
      <c r="S71" s="49"/>
      <c r="T71" s="50"/>
      <c r="U71" s="50"/>
      <c r="V71" s="50"/>
      <c r="W71" s="48"/>
      <c r="X71" s="50"/>
      <c r="Y71" s="267"/>
      <c r="Z71" s="49"/>
      <c r="AA71" s="50"/>
      <c r="AB71" s="50"/>
      <c r="AC71" s="50"/>
      <c r="AD71" s="48"/>
      <c r="AE71" s="50"/>
      <c r="AF71" s="263"/>
      <c r="AG71" s="49"/>
      <c r="AH71" s="50"/>
      <c r="AI71" s="50"/>
      <c r="AJ71" s="50"/>
      <c r="AK71" s="48"/>
      <c r="AL71" s="50"/>
      <c r="AM71" s="263"/>
      <c r="AN71" s="49"/>
      <c r="AO71" s="50"/>
      <c r="AP71" s="50"/>
      <c r="AQ71" s="50"/>
      <c r="AR71" s="48"/>
      <c r="AS71" s="50"/>
      <c r="AT71" s="263"/>
      <c r="AU71" s="49"/>
      <c r="AV71" s="50"/>
      <c r="AW71" s="50"/>
      <c r="AX71" s="48"/>
      <c r="AY71" s="50"/>
      <c r="AZ71" s="51"/>
    </row>
    <row r="72" spans="1:52">
      <c r="A72" s="1">
        <f t="shared" si="0"/>
        <v>61</v>
      </c>
      <c r="B72" s="47"/>
      <c r="C72" s="47"/>
      <c r="D72" s="47"/>
      <c r="E72" s="48" t="s">
        <v>175</v>
      </c>
      <c r="F72" s="49"/>
      <c r="G72" s="50"/>
      <c r="H72" s="50"/>
      <c r="I72" s="50"/>
      <c r="J72" s="50"/>
      <c r="K72" s="263"/>
      <c r="L72" s="49"/>
      <c r="M72" s="50"/>
      <c r="N72" s="50"/>
      <c r="O72" s="50"/>
      <c r="P72" s="50"/>
      <c r="Q72" s="50"/>
      <c r="R72" s="51"/>
      <c r="S72" s="49"/>
      <c r="T72" s="50"/>
      <c r="U72" s="50"/>
      <c r="V72" s="50"/>
      <c r="W72" s="48"/>
      <c r="X72" s="50"/>
      <c r="Y72" s="267"/>
      <c r="Z72" s="49"/>
      <c r="AA72" s="50"/>
      <c r="AB72" s="50"/>
      <c r="AC72" s="50"/>
      <c r="AD72" s="48"/>
      <c r="AE72" s="50"/>
      <c r="AF72" s="263"/>
      <c r="AG72" s="49"/>
      <c r="AH72" s="50"/>
      <c r="AI72" s="50"/>
      <c r="AJ72" s="50"/>
      <c r="AK72" s="48"/>
      <c r="AL72" s="50"/>
      <c r="AM72" s="263"/>
      <c r="AN72" s="49"/>
      <c r="AO72" s="50"/>
      <c r="AP72" s="50"/>
      <c r="AQ72" s="50"/>
      <c r="AR72" s="48"/>
      <c r="AS72" s="50"/>
      <c r="AT72" s="263"/>
      <c r="AU72" s="49"/>
      <c r="AV72" s="50"/>
      <c r="AW72" s="50"/>
      <c r="AX72" s="48"/>
      <c r="AY72" s="50"/>
      <c r="AZ72" s="51"/>
    </row>
    <row r="73" spans="1:52">
      <c r="A73" s="1">
        <f t="shared" si="0"/>
        <v>62</v>
      </c>
      <c r="B73" s="47"/>
      <c r="C73" s="47"/>
      <c r="D73" s="47"/>
      <c r="E73" s="48" t="s">
        <v>175</v>
      </c>
      <c r="F73" s="49"/>
      <c r="G73" s="50"/>
      <c r="H73" s="50"/>
      <c r="I73" s="50"/>
      <c r="J73" s="50"/>
      <c r="K73" s="263"/>
      <c r="L73" s="49"/>
      <c r="M73" s="50"/>
      <c r="N73" s="50"/>
      <c r="O73" s="50"/>
      <c r="P73" s="50"/>
      <c r="Q73" s="50"/>
      <c r="R73" s="51"/>
      <c r="S73" s="49"/>
      <c r="T73" s="50"/>
      <c r="U73" s="50"/>
      <c r="V73" s="50"/>
      <c r="W73" s="48"/>
      <c r="X73" s="50"/>
      <c r="Y73" s="267"/>
      <c r="Z73" s="49"/>
      <c r="AA73" s="50"/>
      <c r="AB73" s="50"/>
      <c r="AC73" s="50"/>
      <c r="AD73" s="48"/>
      <c r="AE73" s="50"/>
      <c r="AF73" s="263"/>
      <c r="AG73" s="49"/>
      <c r="AH73" s="50"/>
      <c r="AI73" s="50"/>
      <c r="AJ73" s="50"/>
      <c r="AK73" s="48"/>
      <c r="AL73" s="50"/>
      <c r="AM73" s="263"/>
      <c r="AN73" s="49"/>
      <c r="AO73" s="50"/>
      <c r="AP73" s="50"/>
      <c r="AQ73" s="50"/>
      <c r="AR73" s="48"/>
      <c r="AS73" s="50"/>
      <c r="AT73" s="263"/>
      <c r="AU73" s="49"/>
      <c r="AV73" s="50"/>
      <c r="AW73" s="50"/>
      <c r="AX73" s="48"/>
      <c r="AY73" s="50"/>
      <c r="AZ73" s="51"/>
    </row>
    <row r="74" spans="1:52">
      <c r="A74" s="1">
        <f t="shared" si="0"/>
        <v>63</v>
      </c>
      <c r="B74" s="47"/>
      <c r="C74" s="47"/>
      <c r="D74" s="47"/>
      <c r="E74" s="48" t="s">
        <v>175</v>
      </c>
      <c r="F74" s="49"/>
      <c r="G74" s="50"/>
      <c r="H74" s="50"/>
      <c r="I74" s="50"/>
      <c r="J74" s="50"/>
      <c r="K74" s="263"/>
      <c r="L74" s="49"/>
      <c r="M74" s="50"/>
      <c r="N74" s="50"/>
      <c r="O74" s="50"/>
      <c r="P74" s="50"/>
      <c r="Q74" s="50"/>
      <c r="R74" s="51"/>
      <c r="S74" s="49"/>
      <c r="T74" s="50"/>
      <c r="U74" s="50"/>
      <c r="V74" s="50"/>
      <c r="W74" s="48"/>
      <c r="X74" s="50"/>
      <c r="Y74" s="267"/>
      <c r="Z74" s="49"/>
      <c r="AA74" s="50"/>
      <c r="AB74" s="50"/>
      <c r="AC74" s="50"/>
      <c r="AD74" s="48"/>
      <c r="AE74" s="50"/>
      <c r="AF74" s="263"/>
      <c r="AG74" s="49"/>
      <c r="AH74" s="50"/>
      <c r="AI74" s="50"/>
      <c r="AJ74" s="50"/>
      <c r="AK74" s="48"/>
      <c r="AL74" s="50"/>
      <c r="AM74" s="263"/>
      <c r="AN74" s="49"/>
      <c r="AO74" s="50"/>
      <c r="AP74" s="50"/>
      <c r="AQ74" s="50"/>
      <c r="AR74" s="48"/>
      <c r="AS74" s="50"/>
      <c r="AT74" s="263"/>
      <c r="AU74" s="49"/>
      <c r="AV74" s="50"/>
      <c r="AW74" s="50"/>
      <c r="AX74" s="48"/>
      <c r="AY74" s="50"/>
      <c r="AZ74" s="51"/>
    </row>
    <row r="75" spans="1:52">
      <c r="A75" s="1">
        <f t="shared" si="0"/>
        <v>64</v>
      </c>
      <c r="B75" s="47"/>
      <c r="C75" s="47"/>
      <c r="D75" s="47"/>
      <c r="E75" s="48" t="s">
        <v>175</v>
      </c>
      <c r="F75" s="49"/>
      <c r="G75" s="50"/>
      <c r="H75" s="50"/>
      <c r="I75" s="50"/>
      <c r="J75" s="50"/>
      <c r="K75" s="263"/>
      <c r="L75" s="49"/>
      <c r="M75" s="50"/>
      <c r="N75" s="50"/>
      <c r="O75" s="50"/>
      <c r="P75" s="50"/>
      <c r="Q75" s="50"/>
      <c r="R75" s="51"/>
      <c r="S75" s="49"/>
      <c r="T75" s="50"/>
      <c r="U75" s="50"/>
      <c r="V75" s="50"/>
      <c r="W75" s="48"/>
      <c r="X75" s="50"/>
      <c r="Y75" s="267"/>
      <c r="Z75" s="49"/>
      <c r="AA75" s="50"/>
      <c r="AB75" s="50"/>
      <c r="AC75" s="50"/>
      <c r="AD75" s="48"/>
      <c r="AE75" s="50"/>
      <c r="AF75" s="263"/>
      <c r="AG75" s="49"/>
      <c r="AH75" s="50"/>
      <c r="AI75" s="50"/>
      <c r="AJ75" s="50"/>
      <c r="AK75" s="48"/>
      <c r="AL75" s="50"/>
      <c r="AM75" s="263"/>
      <c r="AN75" s="49"/>
      <c r="AO75" s="50"/>
      <c r="AP75" s="50"/>
      <c r="AQ75" s="50"/>
      <c r="AR75" s="48"/>
      <c r="AS75" s="50"/>
      <c r="AT75" s="263"/>
      <c r="AU75" s="49"/>
      <c r="AV75" s="50"/>
      <c r="AW75" s="50"/>
      <c r="AX75" s="48"/>
      <c r="AY75" s="50"/>
      <c r="AZ75" s="51"/>
    </row>
    <row r="76" spans="1:52">
      <c r="A76" s="1">
        <f t="shared" si="0"/>
        <v>65</v>
      </c>
      <c r="B76" s="47"/>
      <c r="C76" s="47"/>
      <c r="D76" s="47"/>
      <c r="E76" s="48" t="s">
        <v>175</v>
      </c>
      <c r="F76" s="49"/>
      <c r="G76" s="50"/>
      <c r="H76" s="50"/>
      <c r="I76" s="50"/>
      <c r="J76" s="50"/>
      <c r="K76" s="263"/>
      <c r="L76" s="49"/>
      <c r="M76" s="50"/>
      <c r="N76" s="50"/>
      <c r="O76" s="50"/>
      <c r="P76" s="50"/>
      <c r="Q76" s="50"/>
      <c r="R76" s="51"/>
      <c r="S76" s="49"/>
      <c r="T76" s="50"/>
      <c r="U76" s="50"/>
      <c r="V76" s="50"/>
      <c r="W76" s="48"/>
      <c r="X76" s="50"/>
      <c r="Y76" s="267"/>
      <c r="Z76" s="49"/>
      <c r="AA76" s="50"/>
      <c r="AB76" s="50"/>
      <c r="AC76" s="50"/>
      <c r="AD76" s="48"/>
      <c r="AE76" s="50"/>
      <c r="AF76" s="263"/>
      <c r="AG76" s="49"/>
      <c r="AH76" s="50"/>
      <c r="AI76" s="50"/>
      <c r="AJ76" s="50"/>
      <c r="AK76" s="48"/>
      <c r="AL76" s="50"/>
      <c r="AM76" s="263"/>
      <c r="AN76" s="49"/>
      <c r="AO76" s="50"/>
      <c r="AP76" s="50"/>
      <c r="AQ76" s="50"/>
      <c r="AR76" s="48"/>
      <c r="AS76" s="50"/>
      <c r="AT76" s="263"/>
      <c r="AU76" s="49"/>
      <c r="AV76" s="50"/>
      <c r="AW76" s="50"/>
      <c r="AX76" s="48"/>
      <c r="AY76" s="50"/>
      <c r="AZ76" s="51"/>
    </row>
    <row r="77" spans="1:52">
      <c r="A77" s="1">
        <f t="shared" si="0"/>
        <v>66</v>
      </c>
      <c r="B77" s="47"/>
      <c r="C77" s="47"/>
      <c r="D77" s="47"/>
      <c r="E77" s="48" t="s">
        <v>175</v>
      </c>
      <c r="F77" s="49"/>
      <c r="G77" s="50"/>
      <c r="H77" s="50"/>
      <c r="I77" s="50"/>
      <c r="J77" s="50"/>
      <c r="K77" s="263"/>
      <c r="L77" s="49"/>
      <c r="M77" s="50"/>
      <c r="N77" s="50"/>
      <c r="O77" s="50"/>
      <c r="P77" s="50"/>
      <c r="Q77" s="50"/>
      <c r="R77" s="51"/>
      <c r="S77" s="49"/>
      <c r="T77" s="50"/>
      <c r="U77" s="50"/>
      <c r="V77" s="50"/>
      <c r="W77" s="48"/>
      <c r="X77" s="50"/>
      <c r="Y77" s="267"/>
      <c r="Z77" s="49"/>
      <c r="AA77" s="50"/>
      <c r="AB77" s="50"/>
      <c r="AC77" s="50"/>
      <c r="AD77" s="48"/>
      <c r="AE77" s="50"/>
      <c r="AF77" s="263"/>
      <c r="AG77" s="49"/>
      <c r="AH77" s="50"/>
      <c r="AI77" s="50"/>
      <c r="AJ77" s="50"/>
      <c r="AK77" s="48"/>
      <c r="AL77" s="50"/>
      <c r="AM77" s="263"/>
      <c r="AN77" s="49"/>
      <c r="AO77" s="50"/>
      <c r="AP77" s="50"/>
      <c r="AQ77" s="50"/>
      <c r="AR77" s="48"/>
      <c r="AS77" s="50"/>
      <c r="AT77" s="263"/>
      <c r="AU77" s="49"/>
      <c r="AV77" s="50"/>
      <c r="AW77" s="50"/>
      <c r="AX77" s="48"/>
      <c r="AY77" s="50"/>
      <c r="AZ77" s="51"/>
    </row>
    <row r="78" spans="1:52">
      <c r="A78" s="1">
        <f t="shared" si="0"/>
        <v>67</v>
      </c>
      <c r="B78" s="47"/>
      <c r="C78" s="47"/>
      <c r="D78" s="47"/>
      <c r="E78" s="48" t="s">
        <v>175</v>
      </c>
      <c r="F78" s="49"/>
      <c r="G78" s="50"/>
      <c r="H78" s="50"/>
      <c r="I78" s="50"/>
      <c r="J78" s="50"/>
      <c r="K78" s="263"/>
      <c r="L78" s="49"/>
      <c r="M78" s="50"/>
      <c r="N78" s="50"/>
      <c r="O78" s="50"/>
      <c r="P78" s="50"/>
      <c r="Q78" s="50"/>
      <c r="R78" s="51"/>
      <c r="S78" s="49"/>
      <c r="T78" s="50"/>
      <c r="U78" s="50"/>
      <c r="V78" s="50"/>
      <c r="W78" s="48"/>
      <c r="X78" s="50"/>
      <c r="Y78" s="267"/>
      <c r="Z78" s="49"/>
      <c r="AA78" s="50"/>
      <c r="AB78" s="50"/>
      <c r="AC78" s="50"/>
      <c r="AD78" s="48"/>
      <c r="AE78" s="50"/>
      <c r="AF78" s="263"/>
      <c r="AG78" s="49"/>
      <c r="AH78" s="50"/>
      <c r="AI78" s="50"/>
      <c r="AJ78" s="50"/>
      <c r="AK78" s="48"/>
      <c r="AL78" s="50"/>
      <c r="AM78" s="263"/>
      <c r="AN78" s="49"/>
      <c r="AO78" s="50"/>
      <c r="AP78" s="50"/>
      <c r="AQ78" s="50"/>
      <c r="AR78" s="48"/>
      <c r="AS78" s="50"/>
      <c r="AT78" s="263"/>
      <c r="AU78" s="49"/>
      <c r="AV78" s="50"/>
      <c r="AW78" s="50"/>
      <c r="AX78" s="48"/>
      <c r="AY78" s="50"/>
      <c r="AZ78" s="51"/>
    </row>
    <row r="79" spans="1:52">
      <c r="A79" s="1">
        <f t="shared" si="0"/>
        <v>68</v>
      </c>
      <c r="B79" s="47"/>
      <c r="C79" s="47"/>
      <c r="D79" s="47"/>
      <c r="E79" s="48" t="s">
        <v>175</v>
      </c>
      <c r="F79" s="49"/>
      <c r="G79" s="50"/>
      <c r="H79" s="50"/>
      <c r="I79" s="50"/>
      <c r="J79" s="50"/>
      <c r="K79" s="263"/>
      <c r="L79" s="49"/>
      <c r="M79" s="50"/>
      <c r="N79" s="50"/>
      <c r="O79" s="50"/>
      <c r="P79" s="50"/>
      <c r="Q79" s="50"/>
      <c r="R79" s="51"/>
      <c r="S79" s="49"/>
      <c r="T79" s="50"/>
      <c r="U79" s="50"/>
      <c r="V79" s="50"/>
      <c r="W79" s="48"/>
      <c r="X79" s="50"/>
      <c r="Y79" s="267"/>
      <c r="Z79" s="49"/>
      <c r="AA79" s="50"/>
      <c r="AB79" s="50"/>
      <c r="AC79" s="50"/>
      <c r="AD79" s="48"/>
      <c r="AE79" s="50"/>
      <c r="AF79" s="263"/>
      <c r="AG79" s="49"/>
      <c r="AH79" s="50"/>
      <c r="AI79" s="50"/>
      <c r="AJ79" s="50"/>
      <c r="AK79" s="48"/>
      <c r="AL79" s="50"/>
      <c r="AM79" s="263"/>
      <c r="AN79" s="49"/>
      <c r="AO79" s="50"/>
      <c r="AP79" s="50"/>
      <c r="AQ79" s="50"/>
      <c r="AR79" s="48"/>
      <c r="AS79" s="50"/>
      <c r="AT79" s="263"/>
      <c r="AU79" s="49"/>
      <c r="AV79" s="50"/>
      <c r="AW79" s="50"/>
      <c r="AX79" s="48"/>
      <c r="AY79" s="50"/>
      <c r="AZ79" s="51"/>
    </row>
    <row r="80" spans="1:52">
      <c r="A80" s="1">
        <f t="shared" si="0"/>
        <v>69</v>
      </c>
      <c r="B80" s="47"/>
      <c r="C80" s="47"/>
      <c r="D80" s="47"/>
      <c r="E80" s="48" t="s">
        <v>175</v>
      </c>
      <c r="F80" s="49"/>
      <c r="G80" s="50"/>
      <c r="H80" s="50"/>
      <c r="I80" s="50"/>
      <c r="J80" s="50"/>
      <c r="K80" s="263"/>
      <c r="L80" s="49"/>
      <c r="M80" s="50"/>
      <c r="N80" s="50"/>
      <c r="O80" s="50"/>
      <c r="P80" s="50"/>
      <c r="Q80" s="50"/>
      <c r="R80" s="51"/>
      <c r="S80" s="49"/>
      <c r="T80" s="50"/>
      <c r="U80" s="50"/>
      <c r="V80" s="50"/>
      <c r="W80" s="48"/>
      <c r="X80" s="50"/>
      <c r="Y80" s="267"/>
      <c r="Z80" s="49"/>
      <c r="AA80" s="50"/>
      <c r="AB80" s="50"/>
      <c r="AC80" s="50"/>
      <c r="AD80" s="48"/>
      <c r="AE80" s="50"/>
      <c r="AF80" s="263"/>
      <c r="AG80" s="49"/>
      <c r="AH80" s="50"/>
      <c r="AI80" s="50"/>
      <c r="AJ80" s="50"/>
      <c r="AK80" s="48"/>
      <c r="AL80" s="50"/>
      <c r="AM80" s="263"/>
      <c r="AN80" s="49"/>
      <c r="AO80" s="50"/>
      <c r="AP80" s="50"/>
      <c r="AQ80" s="50"/>
      <c r="AR80" s="48"/>
      <c r="AS80" s="50"/>
      <c r="AT80" s="263"/>
      <c r="AU80" s="49"/>
      <c r="AV80" s="50"/>
      <c r="AW80" s="50"/>
      <c r="AX80" s="48"/>
      <c r="AY80" s="50"/>
      <c r="AZ80" s="51"/>
    </row>
    <row r="81" spans="1:52">
      <c r="A81" s="1">
        <f t="shared" si="0"/>
        <v>70</v>
      </c>
      <c r="B81" s="47"/>
      <c r="C81" s="47"/>
      <c r="D81" s="47"/>
      <c r="E81" s="48" t="s">
        <v>175</v>
      </c>
      <c r="F81" s="49"/>
      <c r="G81" s="50"/>
      <c r="H81" s="50"/>
      <c r="I81" s="50"/>
      <c r="J81" s="50"/>
      <c r="K81" s="263"/>
      <c r="L81" s="49"/>
      <c r="M81" s="50"/>
      <c r="N81" s="50"/>
      <c r="O81" s="50"/>
      <c r="P81" s="50"/>
      <c r="Q81" s="50"/>
      <c r="R81" s="51"/>
      <c r="S81" s="49"/>
      <c r="T81" s="50"/>
      <c r="U81" s="50"/>
      <c r="V81" s="50"/>
      <c r="W81" s="48"/>
      <c r="X81" s="50"/>
      <c r="Y81" s="267"/>
      <c r="Z81" s="49"/>
      <c r="AA81" s="50"/>
      <c r="AB81" s="50"/>
      <c r="AC81" s="50"/>
      <c r="AD81" s="48"/>
      <c r="AE81" s="50"/>
      <c r="AF81" s="263"/>
      <c r="AG81" s="49"/>
      <c r="AH81" s="50"/>
      <c r="AI81" s="50"/>
      <c r="AJ81" s="50"/>
      <c r="AK81" s="48"/>
      <c r="AL81" s="50"/>
      <c r="AM81" s="263"/>
      <c r="AN81" s="49"/>
      <c r="AO81" s="50"/>
      <c r="AP81" s="50"/>
      <c r="AQ81" s="50"/>
      <c r="AR81" s="48"/>
      <c r="AS81" s="50"/>
      <c r="AT81" s="263"/>
      <c r="AU81" s="49"/>
      <c r="AV81" s="50"/>
      <c r="AW81" s="50"/>
      <c r="AX81" s="48"/>
      <c r="AY81" s="50"/>
      <c r="AZ81" s="51"/>
    </row>
    <row r="82" spans="1:52">
      <c r="A82" s="1">
        <f t="shared" si="0"/>
        <v>71</v>
      </c>
      <c r="B82" s="47"/>
      <c r="C82" s="47"/>
      <c r="D82" s="47"/>
      <c r="E82" s="48" t="s">
        <v>175</v>
      </c>
      <c r="F82" s="49"/>
      <c r="G82" s="50"/>
      <c r="H82" s="50"/>
      <c r="I82" s="50"/>
      <c r="J82" s="50"/>
      <c r="K82" s="263"/>
      <c r="L82" s="49"/>
      <c r="M82" s="50"/>
      <c r="N82" s="50"/>
      <c r="O82" s="50"/>
      <c r="P82" s="50"/>
      <c r="Q82" s="50"/>
      <c r="R82" s="51"/>
      <c r="S82" s="49"/>
      <c r="T82" s="50"/>
      <c r="U82" s="50"/>
      <c r="V82" s="50"/>
      <c r="W82" s="48"/>
      <c r="X82" s="50"/>
      <c r="Y82" s="267"/>
      <c r="Z82" s="49"/>
      <c r="AA82" s="50"/>
      <c r="AB82" s="50"/>
      <c r="AC82" s="50"/>
      <c r="AD82" s="48"/>
      <c r="AE82" s="50"/>
      <c r="AF82" s="263"/>
      <c r="AG82" s="49"/>
      <c r="AH82" s="50"/>
      <c r="AI82" s="50"/>
      <c r="AJ82" s="50"/>
      <c r="AK82" s="48"/>
      <c r="AL82" s="50"/>
      <c r="AM82" s="263"/>
      <c r="AN82" s="49"/>
      <c r="AO82" s="50"/>
      <c r="AP82" s="50"/>
      <c r="AQ82" s="50"/>
      <c r="AR82" s="48"/>
      <c r="AS82" s="50"/>
      <c r="AT82" s="263"/>
      <c r="AU82" s="49"/>
      <c r="AV82" s="50"/>
      <c r="AW82" s="50"/>
      <c r="AX82" s="48"/>
      <c r="AY82" s="50"/>
      <c r="AZ82" s="51"/>
    </row>
    <row r="83" spans="1:52">
      <c r="A83" s="1">
        <f t="shared" si="0"/>
        <v>72</v>
      </c>
      <c r="B83" s="47"/>
      <c r="C83" s="47"/>
      <c r="D83" s="47"/>
      <c r="E83" s="48" t="s">
        <v>175</v>
      </c>
      <c r="F83" s="49"/>
      <c r="G83" s="50"/>
      <c r="H83" s="50"/>
      <c r="I83" s="50"/>
      <c r="J83" s="50"/>
      <c r="K83" s="263"/>
      <c r="L83" s="49"/>
      <c r="M83" s="50"/>
      <c r="N83" s="50"/>
      <c r="O83" s="50"/>
      <c r="P83" s="50"/>
      <c r="Q83" s="50"/>
      <c r="R83" s="51"/>
      <c r="S83" s="49"/>
      <c r="T83" s="50"/>
      <c r="U83" s="50"/>
      <c r="V83" s="50"/>
      <c r="W83" s="48"/>
      <c r="X83" s="50"/>
      <c r="Y83" s="267"/>
      <c r="Z83" s="49"/>
      <c r="AA83" s="50"/>
      <c r="AB83" s="50"/>
      <c r="AC83" s="50"/>
      <c r="AD83" s="48"/>
      <c r="AE83" s="50"/>
      <c r="AF83" s="263"/>
      <c r="AG83" s="49"/>
      <c r="AH83" s="50"/>
      <c r="AI83" s="50"/>
      <c r="AJ83" s="50"/>
      <c r="AK83" s="48"/>
      <c r="AL83" s="50"/>
      <c r="AM83" s="263"/>
      <c r="AN83" s="49"/>
      <c r="AO83" s="50"/>
      <c r="AP83" s="50"/>
      <c r="AQ83" s="50"/>
      <c r="AR83" s="48"/>
      <c r="AS83" s="50"/>
      <c r="AT83" s="263"/>
      <c r="AU83" s="49"/>
      <c r="AV83" s="50"/>
      <c r="AW83" s="50"/>
      <c r="AX83" s="48"/>
      <c r="AY83" s="50"/>
      <c r="AZ83" s="51"/>
    </row>
    <row r="84" spans="1:52">
      <c r="A84" s="1">
        <f t="shared" si="0"/>
        <v>73</v>
      </c>
      <c r="B84" s="47"/>
      <c r="C84" s="47"/>
      <c r="D84" s="47"/>
      <c r="E84" s="48" t="s">
        <v>175</v>
      </c>
      <c r="F84" s="49"/>
      <c r="G84" s="50"/>
      <c r="H84" s="50"/>
      <c r="I84" s="50"/>
      <c r="J84" s="50"/>
      <c r="K84" s="263"/>
      <c r="L84" s="49"/>
      <c r="M84" s="50"/>
      <c r="N84" s="50"/>
      <c r="O84" s="50"/>
      <c r="P84" s="50"/>
      <c r="Q84" s="50"/>
      <c r="R84" s="51"/>
      <c r="S84" s="49"/>
      <c r="T84" s="50"/>
      <c r="U84" s="50"/>
      <c r="V84" s="50"/>
      <c r="W84" s="48"/>
      <c r="X84" s="50"/>
      <c r="Y84" s="267"/>
      <c r="Z84" s="49"/>
      <c r="AA84" s="50"/>
      <c r="AB84" s="50"/>
      <c r="AC84" s="50"/>
      <c r="AD84" s="48"/>
      <c r="AE84" s="50"/>
      <c r="AF84" s="263"/>
      <c r="AG84" s="49"/>
      <c r="AH84" s="50"/>
      <c r="AI84" s="50"/>
      <c r="AJ84" s="50"/>
      <c r="AK84" s="48"/>
      <c r="AL84" s="50"/>
      <c r="AM84" s="263"/>
      <c r="AN84" s="49"/>
      <c r="AO84" s="50"/>
      <c r="AP84" s="50"/>
      <c r="AQ84" s="50"/>
      <c r="AR84" s="48"/>
      <c r="AS84" s="50"/>
      <c r="AT84" s="263"/>
      <c r="AU84" s="49"/>
      <c r="AV84" s="50"/>
      <c r="AW84" s="50"/>
      <c r="AX84" s="48"/>
      <c r="AY84" s="50"/>
      <c r="AZ84" s="51"/>
    </row>
    <row r="85" spans="1:52">
      <c r="A85" s="1">
        <f t="shared" si="0"/>
        <v>74</v>
      </c>
      <c r="B85" s="47"/>
      <c r="C85" s="47"/>
      <c r="D85" s="47"/>
      <c r="E85" s="48" t="s">
        <v>175</v>
      </c>
      <c r="F85" s="49"/>
      <c r="G85" s="50"/>
      <c r="H85" s="50"/>
      <c r="I85" s="50"/>
      <c r="J85" s="50"/>
      <c r="K85" s="263"/>
      <c r="L85" s="49"/>
      <c r="M85" s="50"/>
      <c r="N85" s="50"/>
      <c r="O85" s="50"/>
      <c r="P85" s="50"/>
      <c r="Q85" s="50"/>
      <c r="R85" s="51"/>
      <c r="S85" s="49"/>
      <c r="T85" s="50"/>
      <c r="U85" s="50"/>
      <c r="V85" s="50"/>
      <c r="W85" s="48"/>
      <c r="X85" s="50"/>
      <c r="Y85" s="267"/>
      <c r="Z85" s="49"/>
      <c r="AA85" s="50"/>
      <c r="AB85" s="50"/>
      <c r="AC85" s="50"/>
      <c r="AD85" s="48"/>
      <c r="AE85" s="50"/>
      <c r="AF85" s="263"/>
      <c r="AG85" s="49"/>
      <c r="AH85" s="50"/>
      <c r="AI85" s="50"/>
      <c r="AJ85" s="50"/>
      <c r="AK85" s="48"/>
      <c r="AL85" s="50"/>
      <c r="AM85" s="263"/>
      <c r="AN85" s="49"/>
      <c r="AO85" s="50"/>
      <c r="AP85" s="50"/>
      <c r="AQ85" s="50"/>
      <c r="AR85" s="48"/>
      <c r="AS85" s="50"/>
      <c r="AT85" s="263"/>
      <c r="AU85" s="49"/>
      <c r="AV85" s="50"/>
      <c r="AW85" s="50"/>
      <c r="AX85" s="48"/>
      <c r="AY85" s="50"/>
      <c r="AZ85" s="51"/>
    </row>
    <row r="86" spans="1:52">
      <c r="A86" s="1">
        <f t="shared" si="0"/>
        <v>75</v>
      </c>
      <c r="B86" s="47"/>
      <c r="C86" s="47"/>
      <c r="D86" s="47"/>
      <c r="E86" s="48" t="s">
        <v>175</v>
      </c>
      <c r="F86" s="49"/>
      <c r="G86" s="50"/>
      <c r="H86" s="50"/>
      <c r="I86" s="50"/>
      <c r="J86" s="50"/>
      <c r="K86" s="263"/>
      <c r="L86" s="49"/>
      <c r="M86" s="50"/>
      <c r="N86" s="50"/>
      <c r="O86" s="50"/>
      <c r="P86" s="50"/>
      <c r="Q86" s="50"/>
      <c r="R86" s="51"/>
      <c r="S86" s="49"/>
      <c r="T86" s="50"/>
      <c r="U86" s="50"/>
      <c r="V86" s="50"/>
      <c r="W86" s="48"/>
      <c r="X86" s="50"/>
      <c r="Y86" s="267"/>
      <c r="Z86" s="49"/>
      <c r="AA86" s="50"/>
      <c r="AB86" s="50"/>
      <c r="AC86" s="50"/>
      <c r="AD86" s="48"/>
      <c r="AE86" s="50"/>
      <c r="AF86" s="263"/>
      <c r="AG86" s="49"/>
      <c r="AH86" s="50"/>
      <c r="AI86" s="50"/>
      <c r="AJ86" s="50"/>
      <c r="AK86" s="48"/>
      <c r="AL86" s="50"/>
      <c r="AM86" s="263"/>
      <c r="AN86" s="49"/>
      <c r="AO86" s="50"/>
      <c r="AP86" s="50"/>
      <c r="AQ86" s="50"/>
      <c r="AR86" s="48"/>
      <c r="AS86" s="50"/>
      <c r="AT86" s="263"/>
      <c r="AU86" s="49"/>
      <c r="AV86" s="50"/>
      <c r="AW86" s="50"/>
      <c r="AX86" s="48"/>
      <c r="AY86" s="50"/>
      <c r="AZ86" s="51"/>
    </row>
    <row r="87" spans="1:52">
      <c r="A87" s="1">
        <f t="shared" si="0"/>
        <v>76</v>
      </c>
      <c r="B87" s="47"/>
      <c r="C87" s="47"/>
      <c r="D87" s="47"/>
      <c r="E87" s="48" t="s">
        <v>175</v>
      </c>
      <c r="F87" s="49"/>
      <c r="G87" s="50"/>
      <c r="H87" s="50"/>
      <c r="I87" s="50"/>
      <c r="J87" s="50"/>
      <c r="K87" s="263"/>
      <c r="L87" s="49"/>
      <c r="M87" s="50"/>
      <c r="N87" s="50"/>
      <c r="O87" s="50"/>
      <c r="P87" s="50"/>
      <c r="Q87" s="50"/>
      <c r="R87" s="51"/>
      <c r="S87" s="49"/>
      <c r="T87" s="50"/>
      <c r="U87" s="50"/>
      <c r="V87" s="50"/>
      <c r="W87" s="48"/>
      <c r="X87" s="50"/>
      <c r="Y87" s="267"/>
      <c r="Z87" s="49"/>
      <c r="AA87" s="50"/>
      <c r="AB87" s="50"/>
      <c r="AC87" s="50"/>
      <c r="AD87" s="48"/>
      <c r="AE87" s="50"/>
      <c r="AF87" s="263"/>
      <c r="AG87" s="49"/>
      <c r="AH87" s="50"/>
      <c r="AI87" s="50"/>
      <c r="AJ87" s="50"/>
      <c r="AK87" s="48"/>
      <c r="AL87" s="50"/>
      <c r="AM87" s="263"/>
      <c r="AN87" s="49"/>
      <c r="AO87" s="50"/>
      <c r="AP87" s="50"/>
      <c r="AQ87" s="50"/>
      <c r="AR87" s="48"/>
      <c r="AS87" s="50"/>
      <c r="AT87" s="263"/>
      <c r="AU87" s="49"/>
      <c r="AV87" s="50"/>
      <c r="AW87" s="50"/>
      <c r="AX87" s="48"/>
      <c r="AY87" s="50"/>
      <c r="AZ87" s="51"/>
    </row>
    <row r="88" spans="1:52">
      <c r="A88" s="1">
        <f t="shared" si="0"/>
        <v>77</v>
      </c>
      <c r="B88" s="47"/>
      <c r="C88" s="47"/>
      <c r="D88" s="47"/>
      <c r="E88" s="48" t="s">
        <v>175</v>
      </c>
      <c r="F88" s="49"/>
      <c r="G88" s="50"/>
      <c r="H88" s="50"/>
      <c r="I88" s="50"/>
      <c r="J88" s="50"/>
      <c r="K88" s="263"/>
      <c r="L88" s="49"/>
      <c r="M88" s="50"/>
      <c r="N88" s="50"/>
      <c r="O88" s="50"/>
      <c r="P88" s="50"/>
      <c r="Q88" s="50"/>
      <c r="R88" s="51"/>
      <c r="S88" s="49"/>
      <c r="T88" s="50"/>
      <c r="U88" s="50"/>
      <c r="V88" s="50"/>
      <c r="W88" s="48"/>
      <c r="X88" s="50"/>
      <c r="Y88" s="267"/>
      <c r="Z88" s="49"/>
      <c r="AA88" s="50"/>
      <c r="AB88" s="50"/>
      <c r="AC88" s="50"/>
      <c r="AD88" s="48"/>
      <c r="AE88" s="50"/>
      <c r="AF88" s="263"/>
      <c r="AG88" s="49"/>
      <c r="AH88" s="50"/>
      <c r="AI88" s="50"/>
      <c r="AJ88" s="50"/>
      <c r="AK88" s="48"/>
      <c r="AL88" s="50"/>
      <c r="AM88" s="263"/>
      <c r="AN88" s="49"/>
      <c r="AO88" s="50"/>
      <c r="AP88" s="50"/>
      <c r="AQ88" s="50"/>
      <c r="AR88" s="48"/>
      <c r="AS88" s="50"/>
      <c r="AT88" s="263"/>
      <c r="AU88" s="49"/>
      <c r="AV88" s="50"/>
      <c r="AW88" s="50"/>
      <c r="AX88" s="48"/>
      <c r="AY88" s="50"/>
      <c r="AZ88" s="51"/>
    </row>
    <row r="89" spans="1:52">
      <c r="A89" s="1">
        <f t="shared" si="0"/>
        <v>78</v>
      </c>
      <c r="B89" s="47"/>
      <c r="C89" s="47"/>
      <c r="D89" s="47"/>
      <c r="E89" s="48" t="s">
        <v>175</v>
      </c>
      <c r="F89" s="49"/>
      <c r="G89" s="50"/>
      <c r="H89" s="50"/>
      <c r="I89" s="50"/>
      <c r="J89" s="50"/>
      <c r="K89" s="263"/>
      <c r="L89" s="49"/>
      <c r="M89" s="50"/>
      <c r="N89" s="50"/>
      <c r="O89" s="50"/>
      <c r="P89" s="50"/>
      <c r="Q89" s="50"/>
      <c r="R89" s="51"/>
      <c r="S89" s="49"/>
      <c r="T89" s="50"/>
      <c r="U89" s="50"/>
      <c r="V89" s="50"/>
      <c r="W89" s="48"/>
      <c r="X89" s="50"/>
      <c r="Y89" s="267"/>
      <c r="Z89" s="49"/>
      <c r="AA89" s="50"/>
      <c r="AB89" s="50"/>
      <c r="AC89" s="50"/>
      <c r="AD89" s="48"/>
      <c r="AE89" s="50"/>
      <c r="AF89" s="263"/>
      <c r="AG89" s="49"/>
      <c r="AH89" s="50"/>
      <c r="AI89" s="50"/>
      <c r="AJ89" s="50"/>
      <c r="AK89" s="48"/>
      <c r="AL89" s="50"/>
      <c r="AM89" s="263"/>
      <c r="AN89" s="49"/>
      <c r="AO89" s="50"/>
      <c r="AP89" s="50"/>
      <c r="AQ89" s="50"/>
      <c r="AR89" s="48"/>
      <c r="AS89" s="50"/>
      <c r="AT89" s="263"/>
      <c r="AU89" s="49"/>
      <c r="AV89" s="50"/>
      <c r="AW89" s="50"/>
      <c r="AX89" s="48"/>
      <c r="AY89" s="50"/>
      <c r="AZ89" s="51"/>
    </row>
    <row r="90" spans="1:52">
      <c r="A90" s="1">
        <f t="shared" si="0"/>
        <v>79</v>
      </c>
      <c r="B90" s="47"/>
      <c r="C90" s="47"/>
      <c r="D90" s="47"/>
      <c r="E90" s="48" t="s">
        <v>175</v>
      </c>
      <c r="F90" s="49"/>
      <c r="G90" s="50"/>
      <c r="H90" s="50"/>
      <c r="I90" s="50"/>
      <c r="J90" s="50"/>
      <c r="K90" s="263"/>
      <c r="L90" s="49"/>
      <c r="M90" s="50"/>
      <c r="N90" s="50"/>
      <c r="O90" s="50"/>
      <c r="P90" s="50"/>
      <c r="Q90" s="50"/>
      <c r="R90" s="51"/>
      <c r="S90" s="49"/>
      <c r="T90" s="50"/>
      <c r="U90" s="50"/>
      <c r="V90" s="50"/>
      <c r="W90" s="48"/>
      <c r="X90" s="50"/>
      <c r="Y90" s="267"/>
      <c r="Z90" s="49"/>
      <c r="AA90" s="50"/>
      <c r="AB90" s="50"/>
      <c r="AC90" s="50"/>
      <c r="AD90" s="48"/>
      <c r="AE90" s="50"/>
      <c r="AF90" s="263"/>
      <c r="AG90" s="49"/>
      <c r="AH90" s="50"/>
      <c r="AI90" s="50"/>
      <c r="AJ90" s="50"/>
      <c r="AK90" s="48"/>
      <c r="AL90" s="50"/>
      <c r="AM90" s="263"/>
      <c r="AN90" s="49"/>
      <c r="AO90" s="50"/>
      <c r="AP90" s="50"/>
      <c r="AQ90" s="50"/>
      <c r="AR90" s="48"/>
      <c r="AS90" s="50"/>
      <c r="AT90" s="263"/>
      <c r="AU90" s="49"/>
      <c r="AV90" s="50"/>
      <c r="AW90" s="50"/>
      <c r="AX90" s="48"/>
      <c r="AY90" s="50"/>
      <c r="AZ90" s="51"/>
    </row>
    <row r="91" spans="1:52">
      <c r="A91" s="1">
        <f>A90+1</f>
        <v>80</v>
      </c>
      <c r="B91" s="47"/>
      <c r="C91" s="47"/>
      <c r="D91" s="47"/>
      <c r="E91" s="48" t="s">
        <v>175</v>
      </c>
      <c r="F91" s="49"/>
      <c r="G91" s="50"/>
      <c r="H91" s="50"/>
      <c r="I91" s="50"/>
      <c r="J91" s="50"/>
      <c r="K91" s="263"/>
      <c r="L91" s="49"/>
      <c r="M91" s="50"/>
      <c r="N91" s="50"/>
      <c r="O91" s="50"/>
      <c r="P91" s="50"/>
      <c r="Q91" s="50"/>
      <c r="R91" s="51"/>
      <c r="S91" s="49"/>
      <c r="T91" s="50"/>
      <c r="U91" s="50"/>
      <c r="V91" s="50"/>
      <c r="W91" s="48"/>
      <c r="X91" s="50"/>
      <c r="Y91" s="267"/>
      <c r="Z91" s="49"/>
      <c r="AA91" s="50"/>
      <c r="AB91" s="50"/>
      <c r="AC91" s="50"/>
      <c r="AD91" s="48"/>
      <c r="AE91" s="50"/>
      <c r="AF91" s="263"/>
      <c r="AG91" s="49"/>
      <c r="AH91" s="50"/>
      <c r="AI91" s="50"/>
      <c r="AJ91" s="50"/>
      <c r="AK91" s="48"/>
      <c r="AL91" s="50"/>
      <c r="AM91" s="263"/>
      <c r="AN91" s="49"/>
      <c r="AO91" s="50"/>
      <c r="AP91" s="50"/>
      <c r="AQ91" s="50"/>
      <c r="AR91" s="48"/>
      <c r="AS91" s="50"/>
      <c r="AT91" s="263"/>
      <c r="AU91" s="49"/>
      <c r="AV91" s="50"/>
      <c r="AW91" s="50"/>
      <c r="AX91" s="48"/>
      <c r="AY91" s="50"/>
      <c r="AZ91" s="51"/>
    </row>
    <row r="92" spans="1:52">
      <c r="A92" s="1">
        <f t="shared" si="0"/>
        <v>81</v>
      </c>
      <c r="B92" s="47"/>
      <c r="C92" s="47"/>
      <c r="D92" s="47"/>
      <c r="E92" s="48" t="s">
        <v>175</v>
      </c>
      <c r="F92" s="49"/>
      <c r="G92" s="50"/>
      <c r="H92" s="50"/>
      <c r="I92" s="50"/>
      <c r="J92" s="50"/>
      <c r="K92" s="263"/>
      <c r="L92" s="49"/>
      <c r="M92" s="50"/>
      <c r="N92" s="50"/>
      <c r="O92" s="50"/>
      <c r="P92" s="50"/>
      <c r="Q92" s="50"/>
      <c r="R92" s="51"/>
      <c r="S92" s="49"/>
      <c r="T92" s="50"/>
      <c r="U92" s="50"/>
      <c r="V92" s="50"/>
      <c r="W92" s="48"/>
      <c r="X92" s="50"/>
      <c r="Y92" s="267"/>
      <c r="Z92" s="49"/>
      <c r="AA92" s="50"/>
      <c r="AB92" s="50"/>
      <c r="AC92" s="50"/>
      <c r="AD92" s="48"/>
      <c r="AE92" s="50"/>
      <c r="AF92" s="263"/>
      <c r="AG92" s="49"/>
      <c r="AH92" s="50"/>
      <c r="AI92" s="50"/>
      <c r="AJ92" s="50"/>
      <c r="AK92" s="48"/>
      <c r="AL92" s="50"/>
      <c r="AM92" s="263"/>
      <c r="AN92" s="49"/>
      <c r="AO92" s="50"/>
      <c r="AP92" s="50"/>
      <c r="AQ92" s="50"/>
      <c r="AR92" s="48"/>
      <c r="AS92" s="50"/>
      <c r="AT92" s="263"/>
      <c r="AU92" s="49"/>
      <c r="AV92" s="50"/>
      <c r="AW92" s="50"/>
      <c r="AX92" s="48"/>
      <c r="AY92" s="50"/>
      <c r="AZ92" s="51"/>
    </row>
    <row r="93" spans="1:52">
      <c r="A93" s="1">
        <f t="shared" si="0"/>
        <v>82</v>
      </c>
      <c r="B93" s="47"/>
      <c r="C93" s="47"/>
      <c r="D93" s="47"/>
      <c r="E93" s="48" t="s">
        <v>175</v>
      </c>
      <c r="F93" s="49"/>
      <c r="G93" s="50"/>
      <c r="H93" s="50"/>
      <c r="I93" s="50"/>
      <c r="J93" s="50"/>
      <c r="K93" s="263"/>
      <c r="L93" s="49"/>
      <c r="M93" s="50"/>
      <c r="N93" s="50"/>
      <c r="O93" s="50"/>
      <c r="P93" s="50"/>
      <c r="Q93" s="50"/>
      <c r="R93" s="51"/>
      <c r="S93" s="49"/>
      <c r="T93" s="50"/>
      <c r="U93" s="50"/>
      <c r="V93" s="50"/>
      <c r="W93" s="48"/>
      <c r="X93" s="50"/>
      <c r="Y93" s="267"/>
      <c r="Z93" s="49"/>
      <c r="AA93" s="50"/>
      <c r="AB93" s="50"/>
      <c r="AC93" s="50"/>
      <c r="AD93" s="48"/>
      <c r="AE93" s="50"/>
      <c r="AF93" s="263"/>
      <c r="AG93" s="49"/>
      <c r="AH93" s="50"/>
      <c r="AI93" s="50"/>
      <c r="AJ93" s="50"/>
      <c r="AK93" s="48"/>
      <c r="AL93" s="50"/>
      <c r="AM93" s="263"/>
      <c r="AN93" s="49"/>
      <c r="AO93" s="50"/>
      <c r="AP93" s="50"/>
      <c r="AQ93" s="50"/>
      <c r="AR93" s="48"/>
      <c r="AS93" s="50"/>
      <c r="AT93" s="263"/>
      <c r="AU93" s="49"/>
      <c r="AV93" s="50"/>
      <c r="AW93" s="50"/>
      <c r="AX93" s="48"/>
      <c r="AY93" s="50"/>
      <c r="AZ93" s="51"/>
    </row>
    <row r="94" spans="1:52">
      <c r="A94" s="1">
        <f t="shared" si="0"/>
        <v>83</v>
      </c>
      <c r="B94" s="47"/>
      <c r="C94" s="47"/>
      <c r="D94" s="47"/>
      <c r="E94" s="48" t="s">
        <v>175</v>
      </c>
      <c r="F94" s="49"/>
      <c r="G94" s="50"/>
      <c r="H94" s="50"/>
      <c r="I94" s="50"/>
      <c r="J94" s="50"/>
      <c r="K94" s="263"/>
      <c r="L94" s="49"/>
      <c r="M94" s="50"/>
      <c r="N94" s="50"/>
      <c r="O94" s="50"/>
      <c r="P94" s="50"/>
      <c r="Q94" s="50"/>
      <c r="R94" s="51"/>
      <c r="S94" s="49"/>
      <c r="T94" s="50"/>
      <c r="U94" s="50"/>
      <c r="V94" s="50"/>
      <c r="W94" s="48"/>
      <c r="X94" s="50"/>
      <c r="Y94" s="267"/>
      <c r="Z94" s="49"/>
      <c r="AA94" s="50"/>
      <c r="AB94" s="50"/>
      <c r="AC94" s="50"/>
      <c r="AD94" s="48"/>
      <c r="AE94" s="50"/>
      <c r="AF94" s="263"/>
      <c r="AG94" s="49"/>
      <c r="AH94" s="50"/>
      <c r="AI94" s="50"/>
      <c r="AJ94" s="50"/>
      <c r="AK94" s="48"/>
      <c r="AL94" s="50"/>
      <c r="AM94" s="263"/>
      <c r="AN94" s="49"/>
      <c r="AO94" s="50"/>
      <c r="AP94" s="50"/>
      <c r="AQ94" s="50"/>
      <c r="AR94" s="48"/>
      <c r="AS94" s="50"/>
      <c r="AT94" s="263"/>
      <c r="AU94" s="49"/>
      <c r="AV94" s="50"/>
      <c r="AW94" s="50"/>
      <c r="AX94" s="48"/>
      <c r="AY94" s="50"/>
      <c r="AZ94" s="51"/>
    </row>
    <row r="95" spans="1:52">
      <c r="A95" s="1">
        <f t="shared" si="0"/>
        <v>84</v>
      </c>
      <c r="B95" s="47"/>
      <c r="C95" s="47"/>
      <c r="D95" s="47"/>
      <c r="E95" s="48" t="s">
        <v>175</v>
      </c>
      <c r="F95" s="49"/>
      <c r="G95" s="50"/>
      <c r="H95" s="50"/>
      <c r="I95" s="50"/>
      <c r="J95" s="50"/>
      <c r="K95" s="263"/>
      <c r="L95" s="49"/>
      <c r="M95" s="50"/>
      <c r="N95" s="50"/>
      <c r="O95" s="50"/>
      <c r="P95" s="50"/>
      <c r="Q95" s="50"/>
      <c r="R95" s="51"/>
      <c r="S95" s="49"/>
      <c r="T95" s="50"/>
      <c r="U95" s="50"/>
      <c r="V95" s="50"/>
      <c r="W95" s="48"/>
      <c r="X95" s="50"/>
      <c r="Y95" s="267"/>
      <c r="Z95" s="49"/>
      <c r="AA95" s="50"/>
      <c r="AB95" s="50"/>
      <c r="AC95" s="50"/>
      <c r="AD95" s="48"/>
      <c r="AE95" s="50"/>
      <c r="AF95" s="263"/>
      <c r="AG95" s="49"/>
      <c r="AH95" s="50"/>
      <c r="AI95" s="50"/>
      <c r="AJ95" s="50"/>
      <c r="AK95" s="48"/>
      <c r="AL95" s="50"/>
      <c r="AM95" s="263"/>
      <c r="AN95" s="49"/>
      <c r="AO95" s="50"/>
      <c r="AP95" s="50"/>
      <c r="AQ95" s="50"/>
      <c r="AR95" s="48"/>
      <c r="AS95" s="50"/>
      <c r="AT95" s="263"/>
      <c r="AU95" s="49"/>
      <c r="AV95" s="50"/>
      <c r="AW95" s="50"/>
      <c r="AX95" s="48"/>
      <c r="AY95" s="50"/>
      <c r="AZ95" s="51"/>
    </row>
    <row r="96" spans="1:52">
      <c r="A96" s="1">
        <f t="shared" si="0"/>
        <v>85</v>
      </c>
      <c r="B96" s="47"/>
      <c r="C96" s="47"/>
      <c r="D96" s="47"/>
      <c r="E96" s="48" t="s">
        <v>175</v>
      </c>
      <c r="F96" s="49"/>
      <c r="G96" s="50"/>
      <c r="H96" s="50"/>
      <c r="I96" s="50"/>
      <c r="J96" s="50"/>
      <c r="K96" s="263"/>
      <c r="L96" s="49"/>
      <c r="M96" s="50"/>
      <c r="N96" s="50"/>
      <c r="O96" s="50"/>
      <c r="P96" s="50"/>
      <c r="Q96" s="50"/>
      <c r="R96" s="51"/>
      <c r="S96" s="49"/>
      <c r="T96" s="50"/>
      <c r="U96" s="50"/>
      <c r="V96" s="50"/>
      <c r="W96" s="48"/>
      <c r="X96" s="50"/>
      <c r="Y96" s="267"/>
      <c r="Z96" s="49"/>
      <c r="AA96" s="50"/>
      <c r="AB96" s="50"/>
      <c r="AC96" s="50"/>
      <c r="AD96" s="48"/>
      <c r="AE96" s="50"/>
      <c r="AF96" s="263"/>
      <c r="AG96" s="49"/>
      <c r="AH96" s="50"/>
      <c r="AI96" s="50"/>
      <c r="AJ96" s="50"/>
      <c r="AK96" s="48"/>
      <c r="AL96" s="50"/>
      <c r="AM96" s="263"/>
      <c r="AN96" s="49"/>
      <c r="AO96" s="50"/>
      <c r="AP96" s="50"/>
      <c r="AQ96" s="50"/>
      <c r="AR96" s="48"/>
      <c r="AS96" s="50"/>
      <c r="AT96" s="263"/>
      <c r="AU96" s="49"/>
      <c r="AV96" s="50"/>
      <c r="AW96" s="50"/>
      <c r="AX96" s="48"/>
      <c r="AY96" s="50"/>
      <c r="AZ96" s="51"/>
    </row>
    <row r="97" spans="1:52">
      <c r="A97" s="1">
        <f t="shared" si="0"/>
        <v>86</v>
      </c>
      <c r="B97" s="47"/>
      <c r="C97" s="47"/>
      <c r="D97" s="47"/>
      <c r="E97" s="48" t="s">
        <v>175</v>
      </c>
      <c r="F97" s="49"/>
      <c r="G97" s="50"/>
      <c r="H97" s="50"/>
      <c r="I97" s="50"/>
      <c r="J97" s="50"/>
      <c r="K97" s="263"/>
      <c r="L97" s="49"/>
      <c r="M97" s="50"/>
      <c r="N97" s="50"/>
      <c r="O97" s="50"/>
      <c r="P97" s="50"/>
      <c r="Q97" s="50"/>
      <c r="R97" s="51"/>
      <c r="S97" s="49"/>
      <c r="T97" s="50"/>
      <c r="U97" s="50"/>
      <c r="V97" s="50"/>
      <c r="W97" s="48"/>
      <c r="X97" s="50"/>
      <c r="Y97" s="267"/>
      <c r="Z97" s="49"/>
      <c r="AA97" s="50"/>
      <c r="AB97" s="50"/>
      <c r="AC97" s="50"/>
      <c r="AD97" s="48"/>
      <c r="AE97" s="50"/>
      <c r="AF97" s="263"/>
      <c r="AG97" s="49"/>
      <c r="AH97" s="50"/>
      <c r="AI97" s="50"/>
      <c r="AJ97" s="50"/>
      <c r="AK97" s="48"/>
      <c r="AL97" s="50"/>
      <c r="AM97" s="263"/>
      <c r="AN97" s="49"/>
      <c r="AO97" s="50"/>
      <c r="AP97" s="50"/>
      <c r="AQ97" s="50"/>
      <c r="AR97" s="48"/>
      <c r="AS97" s="50"/>
      <c r="AT97" s="263"/>
      <c r="AU97" s="49"/>
      <c r="AV97" s="50"/>
      <c r="AW97" s="50"/>
      <c r="AX97" s="48"/>
      <c r="AY97" s="50"/>
      <c r="AZ97" s="51"/>
    </row>
    <row r="98" spans="1:52">
      <c r="A98" s="1">
        <f t="shared" si="0"/>
        <v>87</v>
      </c>
      <c r="B98" s="47"/>
      <c r="C98" s="47"/>
      <c r="D98" s="47"/>
      <c r="E98" s="48" t="s">
        <v>175</v>
      </c>
      <c r="F98" s="49"/>
      <c r="G98" s="50"/>
      <c r="H98" s="50"/>
      <c r="I98" s="50"/>
      <c r="J98" s="50"/>
      <c r="K98" s="263"/>
      <c r="L98" s="49"/>
      <c r="M98" s="50"/>
      <c r="N98" s="50"/>
      <c r="O98" s="50"/>
      <c r="P98" s="50"/>
      <c r="Q98" s="50"/>
      <c r="R98" s="51"/>
      <c r="S98" s="49"/>
      <c r="T98" s="50"/>
      <c r="U98" s="50"/>
      <c r="V98" s="50"/>
      <c r="W98" s="48"/>
      <c r="X98" s="50"/>
      <c r="Y98" s="267"/>
      <c r="Z98" s="49"/>
      <c r="AA98" s="50"/>
      <c r="AB98" s="50"/>
      <c r="AC98" s="50"/>
      <c r="AD98" s="48"/>
      <c r="AE98" s="50"/>
      <c r="AF98" s="263"/>
      <c r="AG98" s="49"/>
      <c r="AH98" s="50"/>
      <c r="AI98" s="50"/>
      <c r="AJ98" s="50"/>
      <c r="AK98" s="48"/>
      <c r="AL98" s="50"/>
      <c r="AM98" s="263"/>
      <c r="AN98" s="49"/>
      <c r="AO98" s="50"/>
      <c r="AP98" s="50"/>
      <c r="AQ98" s="50"/>
      <c r="AR98" s="48"/>
      <c r="AS98" s="50"/>
      <c r="AT98" s="263"/>
      <c r="AU98" s="49"/>
      <c r="AV98" s="50"/>
      <c r="AW98" s="50"/>
      <c r="AX98" s="48"/>
      <c r="AY98" s="50"/>
      <c r="AZ98" s="51"/>
    </row>
    <row r="99" spans="1:52">
      <c r="A99" s="1">
        <f t="shared" si="0"/>
        <v>88</v>
      </c>
      <c r="B99" s="47"/>
      <c r="C99" s="47"/>
      <c r="D99" s="47"/>
      <c r="E99" s="48" t="s">
        <v>175</v>
      </c>
      <c r="F99" s="49"/>
      <c r="G99" s="50"/>
      <c r="H99" s="50"/>
      <c r="I99" s="50"/>
      <c r="J99" s="50"/>
      <c r="K99" s="263"/>
      <c r="L99" s="49"/>
      <c r="M99" s="50"/>
      <c r="N99" s="50"/>
      <c r="O99" s="50"/>
      <c r="P99" s="50"/>
      <c r="Q99" s="50"/>
      <c r="R99" s="51"/>
      <c r="S99" s="49"/>
      <c r="T99" s="50"/>
      <c r="U99" s="50"/>
      <c r="V99" s="50"/>
      <c r="W99" s="48"/>
      <c r="X99" s="50"/>
      <c r="Y99" s="267"/>
      <c r="Z99" s="49"/>
      <c r="AA99" s="50"/>
      <c r="AB99" s="50"/>
      <c r="AC99" s="50"/>
      <c r="AD99" s="48"/>
      <c r="AE99" s="50"/>
      <c r="AF99" s="263"/>
      <c r="AG99" s="49"/>
      <c r="AH99" s="50"/>
      <c r="AI99" s="50"/>
      <c r="AJ99" s="50"/>
      <c r="AK99" s="48"/>
      <c r="AL99" s="50"/>
      <c r="AM99" s="263"/>
      <c r="AN99" s="49"/>
      <c r="AO99" s="50"/>
      <c r="AP99" s="50"/>
      <c r="AQ99" s="50"/>
      <c r="AR99" s="48"/>
      <c r="AS99" s="50"/>
      <c r="AT99" s="263"/>
      <c r="AU99" s="49"/>
      <c r="AV99" s="50"/>
      <c r="AW99" s="50"/>
      <c r="AX99" s="48"/>
      <c r="AY99" s="50"/>
      <c r="AZ99" s="51"/>
    </row>
    <row r="100" spans="1:52">
      <c r="A100" s="1">
        <f t="shared" si="0"/>
        <v>89</v>
      </c>
      <c r="B100" s="47"/>
      <c r="C100" s="47"/>
      <c r="D100" s="47"/>
      <c r="E100" s="48" t="s">
        <v>175</v>
      </c>
      <c r="F100" s="49"/>
      <c r="G100" s="50"/>
      <c r="H100" s="50"/>
      <c r="I100" s="50"/>
      <c r="J100" s="50"/>
      <c r="K100" s="263"/>
      <c r="L100" s="49"/>
      <c r="M100" s="50"/>
      <c r="N100" s="50"/>
      <c r="O100" s="50"/>
      <c r="P100" s="50"/>
      <c r="Q100" s="50"/>
      <c r="R100" s="51"/>
      <c r="S100" s="49"/>
      <c r="T100" s="50"/>
      <c r="U100" s="50"/>
      <c r="V100" s="50"/>
      <c r="W100" s="48"/>
      <c r="X100" s="50"/>
      <c r="Y100" s="267"/>
      <c r="Z100" s="49"/>
      <c r="AA100" s="50"/>
      <c r="AB100" s="50"/>
      <c r="AC100" s="50"/>
      <c r="AD100" s="48"/>
      <c r="AE100" s="50"/>
      <c r="AF100" s="263"/>
      <c r="AG100" s="49"/>
      <c r="AH100" s="50"/>
      <c r="AI100" s="50"/>
      <c r="AJ100" s="50"/>
      <c r="AK100" s="48"/>
      <c r="AL100" s="50"/>
      <c r="AM100" s="263"/>
      <c r="AN100" s="49"/>
      <c r="AO100" s="50"/>
      <c r="AP100" s="50"/>
      <c r="AQ100" s="50"/>
      <c r="AR100" s="48"/>
      <c r="AS100" s="50"/>
      <c r="AT100" s="263"/>
      <c r="AU100" s="49"/>
      <c r="AV100" s="50"/>
      <c r="AW100" s="50"/>
      <c r="AX100" s="48"/>
      <c r="AY100" s="50"/>
      <c r="AZ100" s="51"/>
    </row>
    <row r="101" spans="1:52">
      <c r="A101" s="1">
        <f t="shared" si="0"/>
        <v>90</v>
      </c>
      <c r="B101" s="47"/>
      <c r="C101" s="47"/>
      <c r="D101" s="47"/>
      <c r="E101" s="48" t="s">
        <v>175</v>
      </c>
      <c r="F101" s="49"/>
      <c r="G101" s="50"/>
      <c r="H101" s="50"/>
      <c r="I101" s="50"/>
      <c r="J101" s="50"/>
      <c r="K101" s="263"/>
      <c r="L101" s="49"/>
      <c r="M101" s="50"/>
      <c r="N101" s="50"/>
      <c r="O101" s="50"/>
      <c r="P101" s="50"/>
      <c r="Q101" s="50"/>
      <c r="R101" s="51"/>
      <c r="S101" s="49"/>
      <c r="T101" s="50"/>
      <c r="U101" s="50"/>
      <c r="V101" s="50"/>
      <c r="W101" s="48"/>
      <c r="X101" s="50"/>
      <c r="Y101" s="267"/>
      <c r="Z101" s="49"/>
      <c r="AA101" s="50"/>
      <c r="AB101" s="50"/>
      <c r="AC101" s="50"/>
      <c r="AD101" s="48"/>
      <c r="AE101" s="50"/>
      <c r="AF101" s="263"/>
      <c r="AG101" s="49"/>
      <c r="AH101" s="50"/>
      <c r="AI101" s="50"/>
      <c r="AJ101" s="50"/>
      <c r="AK101" s="48"/>
      <c r="AL101" s="50"/>
      <c r="AM101" s="263"/>
      <c r="AN101" s="49"/>
      <c r="AO101" s="50"/>
      <c r="AP101" s="50"/>
      <c r="AQ101" s="50"/>
      <c r="AR101" s="48"/>
      <c r="AS101" s="50"/>
      <c r="AT101" s="263"/>
      <c r="AU101" s="49"/>
      <c r="AV101" s="50"/>
      <c r="AW101" s="50"/>
      <c r="AX101" s="48"/>
      <c r="AY101" s="50"/>
      <c r="AZ101" s="51"/>
    </row>
    <row r="102" spans="1:52">
      <c r="A102" s="1">
        <f t="shared" si="0"/>
        <v>91</v>
      </c>
      <c r="B102" s="47"/>
      <c r="C102" s="47"/>
      <c r="D102" s="47"/>
      <c r="E102" s="48" t="s">
        <v>175</v>
      </c>
      <c r="F102" s="49"/>
      <c r="G102" s="50"/>
      <c r="H102" s="50"/>
      <c r="I102" s="50"/>
      <c r="J102" s="50"/>
      <c r="K102" s="263"/>
      <c r="L102" s="49"/>
      <c r="M102" s="50"/>
      <c r="N102" s="50"/>
      <c r="O102" s="50"/>
      <c r="P102" s="50"/>
      <c r="Q102" s="50"/>
      <c r="R102" s="51"/>
      <c r="S102" s="49"/>
      <c r="T102" s="50"/>
      <c r="U102" s="50"/>
      <c r="V102" s="50"/>
      <c r="W102" s="48"/>
      <c r="X102" s="50"/>
      <c r="Y102" s="267"/>
      <c r="Z102" s="49"/>
      <c r="AA102" s="50"/>
      <c r="AB102" s="50"/>
      <c r="AC102" s="50"/>
      <c r="AD102" s="48"/>
      <c r="AE102" s="50"/>
      <c r="AF102" s="263"/>
      <c r="AG102" s="49"/>
      <c r="AH102" s="50"/>
      <c r="AI102" s="50"/>
      <c r="AJ102" s="50"/>
      <c r="AK102" s="48"/>
      <c r="AL102" s="50"/>
      <c r="AM102" s="263"/>
      <c r="AN102" s="49"/>
      <c r="AO102" s="50"/>
      <c r="AP102" s="50"/>
      <c r="AQ102" s="50"/>
      <c r="AR102" s="48"/>
      <c r="AS102" s="50"/>
      <c r="AT102" s="263"/>
      <c r="AU102" s="49"/>
      <c r="AV102" s="50"/>
      <c r="AW102" s="50"/>
      <c r="AX102" s="48"/>
      <c r="AY102" s="50"/>
      <c r="AZ102" s="51"/>
    </row>
    <row r="103" spans="1:52">
      <c r="A103" s="1">
        <f t="shared" si="0"/>
        <v>92</v>
      </c>
      <c r="B103" s="47"/>
      <c r="C103" s="47"/>
      <c r="D103" s="47"/>
      <c r="E103" s="48" t="s">
        <v>175</v>
      </c>
      <c r="F103" s="49"/>
      <c r="G103" s="50"/>
      <c r="H103" s="50"/>
      <c r="I103" s="50"/>
      <c r="J103" s="50"/>
      <c r="K103" s="263"/>
      <c r="L103" s="49"/>
      <c r="M103" s="50"/>
      <c r="N103" s="50"/>
      <c r="O103" s="50"/>
      <c r="P103" s="50"/>
      <c r="Q103" s="50"/>
      <c r="R103" s="51"/>
      <c r="S103" s="49"/>
      <c r="T103" s="50"/>
      <c r="U103" s="50"/>
      <c r="V103" s="50"/>
      <c r="W103" s="48"/>
      <c r="X103" s="50"/>
      <c r="Y103" s="267"/>
      <c r="Z103" s="49"/>
      <c r="AA103" s="50"/>
      <c r="AB103" s="50"/>
      <c r="AC103" s="50"/>
      <c r="AD103" s="48"/>
      <c r="AE103" s="50"/>
      <c r="AF103" s="263"/>
      <c r="AG103" s="49"/>
      <c r="AH103" s="50"/>
      <c r="AI103" s="50"/>
      <c r="AJ103" s="50"/>
      <c r="AK103" s="48"/>
      <c r="AL103" s="50"/>
      <c r="AM103" s="263"/>
      <c r="AN103" s="49"/>
      <c r="AO103" s="50"/>
      <c r="AP103" s="50"/>
      <c r="AQ103" s="50"/>
      <c r="AR103" s="48"/>
      <c r="AS103" s="50"/>
      <c r="AT103" s="263"/>
      <c r="AU103" s="49"/>
      <c r="AV103" s="50"/>
      <c r="AW103" s="50"/>
      <c r="AX103" s="48"/>
      <c r="AY103" s="50"/>
      <c r="AZ103" s="51"/>
    </row>
    <row r="104" spans="1:52">
      <c r="A104" s="1">
        <f t="shared" si="0"/>
        <v>93</v>
      </c>
      <c r="B104" s="47"/>
      <c r="C104" s="47"/>
      <c r="D104" s="47"/>
      <c r="E104" s="48" t="s">
        <v>175</v>
      </c>
      <c r="F104" s="49"/>
      <c r="G104" s="50"/>
      <c r="H104" s="50"/>
      <c r="I104" s="50"/>
      <c r="J104" s="50"/>
      <c r="K104" s="263"/>
      <c r="L104" s="49"/>
      <c r="M104" s="50"/>
      <c r="N104" s="50"/>
      <c r="O104" s="50"/>
      <c r="P104" s="50"/>
      <c r="Q104" s="50"/>
      <c r="R104" s="51"/>
      <c r="S104" s="49"/>
      <c r="T104" s="50"/>
      <c r="U104" s="50"/>
      <c r="V104" s="50"/>
      <c r="W104" s="48"/>
      <c r="X104" s="50"/>
      <c r="Y104" s="267"/>
      <c r="Z104" s="49"/>
      <c r="AA104" s="50"/>
      <c r="AB104" s="50"/>
      <c r="AC104" s="50"/>
      <c r="AD104" s="48"/>
      <c r="AE104" s="50"/>
      <c r="AF104" s="263"/>
      <c r="AG104" s="49"/>
      <c r="AH104" s="50"/>
      <c r="AI104" s="50"/>
      <c r="AJ104" s="50"/>
      <c r="AK104" s="48"/>
      <c r="AL104" s="50"/>
      <c r="AM104" s="263"/>
      <c r="AN104" s="49"/>
      <c r="AO104" s="50"/>
      <c r="AP104" s="50"/>
      <c r="AQ104" s="50"/>
      <c r="AR104" s="48"/>
      <c r="AS104" s="50"/>
      <c r="AT104" s="263"/>
      <c r="AU104" s="49"/>
      <c r="AV104" s="50"/>
      <c r="AW104" s="50"/>
      <c r="AX104" s="48"/>
      <c r="AY104" s="50"/>
      <c r="AZ104" s="51"/>
    </row>
    <row r="105" spans="1:52">
      <c r="A105" s="1">
        <f t="shared" si="0"/>
        <v>94</v>
      </c>
      <c r="B105" s="47"/>
      <c r="C105" s="47"/>
      <c r="D105" s="47"/>
      <c r="E105" s="48" t="s">
        <v>175</v>
      </c>
      <c r="F105" s="49"/>
      <c r="G105" s="50"/>
      <c r="H105" s="50"/>
      <c r="I105" s="50"/>
      <c r="J105" s="50"/>
      <c r="K105" s="263"/>
      <c r="L105" s="49"/>
      <c r="M105" s="50"/>
      <c r="N105" s="50"/>
      <c r="O105" s="50"/>
      <c r="P105" s="50"/>
      <c r="Q105" s="50"/>
      <c r="R105" s="51"/>
      <c r="S105" s="49"/>
      <c r="T105" s="50"/>
      <c r="U105" s="50"/>
      <c r="V105" s="50"/>
      <c r="W105" s="48"/>
      <c r="X105" s="50"/>
      <c r="Y105" s="267"/>
      <c r="Z105" s="49"/>
      <c r="AA105" s="50"/>
      <c r="AB105" s="50"/>
      <c r="AC105" s="50"/>
      <c r="AD105" s="48"/>
      <c r="AE105" s="50"/>
      <c r="AF105" s="263"/>
      <c r="AG105" s="49"/>
      <c r="AH105" s="50"/>
      <c r="AI105" s="50"/>
      <c r="AJ105" s="50"/>
      <c r="AK105" s="48"/>
      <c r="AL105" s="50"/>
      <c r="AM105" s="263"/>
      <c r="AN105" s="49"/>
      <c r="AO105" s="50"/>
      <c r="AP105" s="50"/>
      <c r="AQ105" s="50"/>
      <c r="AR105" s="48"/>
      <c r="AS105" s="50"/>
      <c r="AT105" s="263"/>
      <c r="AU105" s="49"/>
      <c r="AV105" s="50"/>
      <c r="AW105" s="50"/>
      <c r="AX105" s="48"/>
      <c r="AY105" s="50"/>
      <c r="AZ105" s="51"/>
    </row>
    <row r="106" spans="1:52">
      <c r="A106" s="1">
        <f t="shared" si="0"/>
        <v>95</v>
      </c>
      <c r="B106" s="47"/>
      <c r="C106" s="47"/>
      <c r="D106" s="47"/>
      <c r="E106" s="48" t="s">
        <v>175</v>
      </c>
      <c r="F106" s="49"/>
      <c r="G106" s="50"/>
      <c r="H106" s="50"/>
      <c r="I106" s="50"/>
      <c r="J106" s="50"/>
      <c r="K106" s="263"/>
      <c r="L106" s="49"/>
      <c r="M106" s="50"/>
      <c r="N106" s="50"/>
      <c r="O106" s="50"/>
      <c r="P106" s="50"/>
      <c r="Q106" s="50"/>
      <c r="R106" s="51"/>
      <c r="S106" s="49"/>
      <c r="T106" s="50"/>
      <c r="U106" s="50"/>
      <c r="V106" s="50"/>
      <c r="W106" s="48"/>
      <c r="X106" s="50"/>
      <c r="Y106" s="267"/>
      <c r="Z106" s="49"/>
      <c r="AA106" s="50"/>
      <c r="AB106" s="50"/>
      <c r="AC106" s="50"/>
      <c r="AD106" s="48"/>
      <c r="AE106" s="50"/>
      <c r="AF106" s="263"/>
      <c r="AG106" s="49"/>
      <c r="AH106" s="50"/>
      <c r="AI106" s="50"/>
      <c r="AJ106" s="50"/>
      <c r="AK106" s="48"/>
      <c r="AL106" s="50"/>
      <c r="AM106" s="263"/>
      <c r="AN106" s="49"/>
      <c r="AO106" s="50"/>
      <c r="AP106" s="50"/>
      <c r="AQ106" s="50"/>
      <c r="AR106" s="48"/>
      <c r="AS106" s="50"/>
      <c r="AT106" s="263"/>
      <c r="AU106" s="49"/>
      <c r="AV106" s="50"/>
      <c r="AW106" s="50"/>
      <c r="AX106" s="48"/>
      <c r="AY106" s="50"/>
      <c r="AZ106" s="51"/>
    </row>
    <row r="107" spans="1:52">
      <c r="A107" s="1">
        <f t="shared" si="0"/>
        <v>96</v>
      </c>
      <c r="B107" s="47"/>
      <c r="C107" s="47"/>
      <c r="D107" s="47"/>
      <c r="E107" s="48" t="s">
        <v>175</v>
      </c>
      <c r="F107" s="49"/>
      <c r="G107" s="50"/>
      <c r="H107" s="50"/>
      <c r="I107" s="50"/>
      <c r="J107" s="50"/>
      <c r="K107" s="263"/>
      <c r="L107" s="49"/>
      <c r="M107" s="50"/>
      <c r="N107" s="50"/>
      <c r="O107" s="50"/>
      <c r="P107" s="50"/>
      <c r="Q107" s="50"/>
      <c r="R107" s="51"/>
      <c r="S107" s="49"/>
      <c r="T107" s="50"/>
      <c r="U107" s="50"/>
      <c r="V107" s="50"/>
      <c r="W107" s="48"/>
      <c r="X107" s="50"/>
      <c r="Y107" s="267"/>
      <c r="Z107" s="49"/>
      <c r="AA107" s="50"/>
      <c r="AB107" s="50"/>
      <c r="AC107" s="50"/>
      <c r="AD107" s="48"/>
      <c r="AE107" s="50"/>
      <c r="AF107" s="263"/>
      <c r="AG107" s="49"/>
      <c r="AH107" s="50"/>
      <c r="AI107" s="50"/>
      <c r="AJ107" s="50"/>
      <c r="AK107" s="48"/>
      <c r="AL107" s="50"/>
      <c r="AM107" s="263"/>
      <c r="AN107" s="49"/>
      <c r="AO107" s="50"/>
      <c r="AP107" s="50"/>
      <c r="AQ107" s="50"/>
      <c r="AR107" s="48"/>
      <c r="AS107" s="50"/>
      <c r="AT107" s="263"/>
      <c r="AU107" s="49"/>
      <c r="AV107" s="50"/>
      <c r="AW107" s="50"/>
      <c r="AX107" s="48"/>
      <c r="AY107" s="50"/>
      <c r="AZ107" s="51"/>
    </row>
    <row r="108" spans="1:52">
      <c r="A108" s="1">
        <f t="shared" si="0"/>
        <v>97</v>
      </c>
      <c r="B108" s="47"/>
      <c r="C108" s="47"/>
      <c r="D108" s="47"/>
      <c r="E108" s="48" t="s">
        <v>175</v>
      </c>
      <c r="F108" s="49"/>
      <c r="G108" s="50"/>
      <c r="H108" s="50"/>
      <c r="I108" s="50"/>
      <c r="J108" s="50"/>
      <c r="K108" s="263"/>
      <c r="L108" s="49"/>
      <c r="M108" s="50"/>
      <c r="N108" s="50"/>
      <c r="O108" s="50"/>
      <c r="P108" s="50"/>
      <c r="Q108" s="50"/>
      <c r="R108" s="51"/>
      <c r="S108" s="49"/>
      <c r="T108" s="50"/>
      <c r="U108" s="50"/>
      <c r="V108" s="50"/>
      <c r="W108" s="48"/>
      <c r="X108" s="50"/>
      <c r="Y108" s="267"/>
      <c r="Z108" s="49"/>
      <c r="AA108" s="50"/>
      <c r="AB108" s="50"/>
      <c r="AC108" s="50"/>
      <c r="AD108" s="48"/>
      <c r="AE108" s="50"/>
      <c r="AF108" s="263"/>
      <c r="AG108" s="49"/>
      <c r="AH108" s="50"/>
      <c r="AI108" s="50"/>
      <c r="AJ108" s="50"/>
      <c r="AK108" s="48"/>
      <c r="AL108" s="50"/>
      <c r="AM108" s="263"/>
      <c r="AN108" s="49"/>
      <c r="AO108" s="50"/>
      <c r="AP108" s="50"/>
      <c r="AQ108" s="50"/>
      <c r="AR108" s="48"/>
      <c r="AS108" s="50"/>
      <c r="AT108" s="263"/>
      <c r="AU108" s="49"/>
      <c r="AV108" s="50"/>
      <c r="AW108" s="50"/>
      <c r="AX108" s="48"/>
      <c r="AY108" s="50"/>
      <c r="AZ108" s="51"/>
    </row>
    <row r="109" spans="1:52">
      <c r="A109" s="114">
        <f t="shared" si="0"/>
        <v>98</v>
      </c>
      <c r="B109" s="47"/>
      <c r="C109" s="47"/>
      <c r="D109" s="47"/>
      <c r="E109" s="48" t="s">
        <v>175</v>
      </c>
      <c r="F109" s="49"/>
      <c r="G109" s="50"/>
      <c r="H109" s="50"/>
      <c r="I109" s="50"/>
      <c r="J109" s="50"/>
      <c r="K109" s="263"/>
      <c r="L109" s="49"/>
      <c r="M109" s="50"/>
      <c r="N109" s="50"/>
      <c r="O109" s="50"/>
      <c r="P109" s="50"/>
      <c r="Q109" s="50"/>
      <c r="R109" s="51"/>
      <c r="S109" s="49"/>
      <c r="T109" s="50"/>
      <c r="U109" s="50"/>
      <c r="V109" s="50"/>
      <c r="W109" s="48"/>
      <c r="X109" s="50"/>
      <c r="Y109" s="267"/>
      <c r="Z109" s="49"/>
      <c r="AA109" s="50"/>
      <c r="AB109" s="50"/>
      <c r="AC109" s="50"/>
      <c r="AD109" s="48"/>
      <c r="AE109" s="50"/>
      <c r="AF109" s="263"/>
      <c r="AG109" s="49"/>
      <c r="AH109" s="50"/>
      <c r="AI109" s="50"/>
      <c r="AJ109" s="50"/>
      <c r="AK109" s="48"/>
      <c r="AL109" s="50"/>
      <c r="AM109" s="263"/>
      <c r="AN109" s="49"/>
      <c r="AO109" s="50"/>
      <c r="AP109" s="50"/>
      <c r="AQ109" s="50"/>
      <c r="AR109" s="48"/>
      <c r="AS109" s="50"/>
      <c r="AT109" s="263"/>
      <c r="AU109" s="49"/>
      <c r="AV109" s="50"/>
      <c r="AW109" s="50"/>
      <c r="AX109" s="48"/>
      <c r="AY109" s="50"/>
      <c r="AZ109" s="51"/>
    </row>
    <row r="110" spans="1:52">
      <c r="A110" s="114">
        <f t="shared" si="0"/>
        <v>99</v>
      </c>
      <c r="B110" s="47"/>
      <c r="C110" s="47"/>
      <c r="D110" s="47"/>
      <c r="E110" s="48" t="s">
        <v>175</v>
      </c>
      <c r="F110" s="49"/>
      <c r="G110" s="50"/>
      <c r="H110" s="50"/>
      <c r="I110" s="50"/>
      <c r="J110" s="50"/>
      <c r="K110" s="263"/>
      <c r="L110" s="49"/>
      <c r="M110" s="50"/>
      <c r="N110" s="50"/>
      <c r="O110" s="50"/>
      <c r="P110" s="50"/>
      <c r="Q110" s="50"/>
      <c r="R110" s="51"/>
      <c r="S110" s="49"/>
      <c r="T110" s="50"/>
      <c r="U110" s="50"/>
      <c r="V110" s="50"/>
      <c r="W110" s="48"/>
      <c r="X110" s="50"/>
      <c r="Y110" s="267"/>
      <c r="Z110" s="49"/>
      <c r="AA110" s="50"/>
      <c r="AB110" s="50"/>
      <c r="AC110" s="50"/>
      <c r="AD110" s="48"/>
      <c r="AE110" s="50"/>
      <c r="AF110" s="263"/>
      <c r="AG110" s="49"/>
      <c r="AH110" s="50"/>
      <c r="AI110" s="50"/>
      <c r="AJ110" s="50"/>
      <c r="AK110" s="48"/>
      <c r="AL110" s="50"/>
      <c r="AM110" s="263"/>
      <c r="AN110" s="49"/>
      <c r="AO110" s="50"/>
      <c r="AP110" s="50"/>
      <c r="AQ110" s="50"/>
      <c r="AR110" s="48"/>
      <c r="AS110" s="50"/>
      <c r="AT110" s="263"/>
      <c r="AU110" s="49"/>
      <c r="AV110" s="50"/>
      <c r="AW110" s="50"/>
      <c r="AX110" s="48"/>
      <c r="AY110" s="50"/>
      <c r="AZ110" s="51"/>
    </row>
    <row r="111" spans="1:52">
      <c r="A111" s="114">
        <f t="shared" si="0"/>
        <v>100</v>
      </c>
      <c r="B111" s="47"/>
      <c r="C111" s="47"/>
      <c r="D111" s="47"/>
      <c r="E111" s="48" t="s">
        <v>175</v>
      </c>
      <c r="F111" s="49"/>
      <c r="G111" s="50"/>
      <c r="H111" s="50"/>
      <c r="I111" s="50"/>
      <c r="J111" s="50"/>
      <c r="K111" s="263"/>
      <c r="L111" s="49"/>
      <c r="M111" s="50"/>
      <c r="N111" s="50"/>
      <c r="O111" s="50"/>
      <c r="P111" s="50"/>
      <c r="Q111" s="50"/>
      <c r="R111" s="51"/>
      <c r="S111" s="49"/>
      <c r="T111" s="50"/>
      <c r="U111" s="50"/>
      <c r="V111" s="50"/>
      <c r="W111" s="48"/>
      <c r="X111" s="50"/>
      <c r="Y111" s="267"/>
      <c r="Z111" s="49"/>
      <c r="AA111" s="50"/>
      <c r="AB111" s="50"/>
      <c r="AC111" s="50"/>
      <c r="AD111" s="48"/>
      <c r="AE111" s="50"/>
      <c r="AF111" s="263"/>
      <c r="AG111" s="49"/>
      <c r="AH111" s="50"/>
      <c r="AI111" s="50"/>
      <c r="AJ111" s="50"/>
      <c r="AK111" s="48"/>
      <c r="AL111" s="50"/>
      <c r="AM111" s="263"/>
      <c r="AN111" s="49"/>
      <c r="AO111" s="50"/>
      <c r="AP111" s="50"/>
      <c r="AQ111" s="50"/>
      <c r="AR111" s="48"/>
      <c r="AS111" s="50"/>
      <c r="AT111" s="263"/>
      <c r="AU111" s="49"/>
      <c r="AV111" s="50"/>
      <c r="AW111" s="50"/>
      <c r="AX111" s="48"/>
      <c r="AY111" s="50"/>
      <c r="AZ111" s="51"/>
    </row>
    <row r="112" spans="1:52">
      <c r="A112" s="114">
        <f t="shared" si="0"/>
        <v>101</v>
      </c>
      <c r="B112" s="47"/>
      <c r="C112" s="47"/>
      <c r="D112" s="47"/>
      <c r="E112" s="48" t="s">
        <v>175</v>
      </c>
      <c r="F112" s="49"/>
      <c r="G112" s="50"/>
      <c r="H112" s="50"/>
      <c r="I112" s="50"/>
      <c r="J112" s="50"/>
      <c r="K112" s="263"/>
      <c r="L112" s="49"/>
      <c r="M112" s="50"/>
      <c r="N112" s="50"/>
      <c r="O112" s="50"/>
      <c r="P112" s="50"/>
      <c r="Q112" s="50"/>
      <c r="R112" s="51"/>
      <c r="S112" s="49"/>
      <c r="T112" s="50"/>
      <c r="U112" s="50"/>
      <c r="V112" s="50"/>
      <c r="W112" s="48"/>
      <c r="X112" s="50"/>
      <c r="Y112" s="267"/>
      <c r="Z112" s="49"/>
      <c r="AA112" s="50"/>
      <c r="AB112" s="50"/>
      <c r="AC112" s="50"/>
      <c r="AD112" s="48"/>
      <c r="AE112" s="50"/>
      <c r="AF112" s="263"/>
      <c r="AG112" s="49"/>
      <c r="AH112" s="50"/>
      <c r="AI112" s="50"/>
      <c r="AJ112" s="50"/>
      <c r="AK112" s="48"/>
      <c r="AL112" s="50"/>
      <c r="AM112" s="263"/>
      <c r="AN112" s="49"/>
      <c r="AO112" s="50"/>
      <c r="AP112" s="50"/>
      <c r="AQ112" s="50"/>
      <c r="AR112" s="48"/>
      <c r="AS112" s="50"/>
      <c r="AT112" s="263"/>
      <c r="AU112" s="49"/>
      <c r="AV112" s="50"/>
      <c r="AW112" s="50"/>
      <c r="AX112" s="48"/>
      <c r="AY112" s="50"/>
      <c r="AZ112" s="51"/>
    </row>
    <row r="113" spans="1:52">
      <c r="A113" s="114">
        <f t="shared" si="0"/>
        <v>102</v>
      </c>
      <c r="B113" s="47"/>
      <c r="C113" s="47"/>
      <c r="D113" s="47"/>
      <c r="E113" s="48" t="s">
        <v>175</v>
      </c>
      <c r="F113" s="49"/>
      <c r="G113" s="50"/>
      <c r="H113" s="50"/>
      <c r="I113" s="50"/>
      <c r="J113" s="50"/>
      <c r="K113" s="263"/>
      <c r="L113" s="49"/>
      <c r="M113" s="50"/>
      <c r="N113" s="50"/>
      <c r="O113" s="50"/>
      <c r="P113" s="50"/>
      <c r="Q113" s="50"/>
      <c r="R113" s="51"/>
      <c r="S113" s="49"/>
      <c r="T113" s="50"/>
      <c r="U113" s="50"/>
      <c r="V113" s="50"/>
      <c r="W113" s="48"/>
      <c r="X113" s="50"/>
      <c r="Y113" s="267"/>
      <c r="Z113" s="49"/>
      <c r="AA113" s="50"/>
      <c r="AB113" s="50"/>
      <c r="AC113" s="50"/>
      <c r="AD113" s="48"/>
      <c r="AE113" s="50"/>
      <c r="AF113" s="263"/>
      <c r="AG113" s="49"/>
      <c r="AH113" s="50"/>
      <c r="AI113" s="50"/>
      <c r="AJ113" s="50"/>
      <c r="AK113" s="48"/>
      <c r="AL113" s="50"/>
      <c r="AM113" s="263"/>
      <c r="AN113" s="49"/>
      <c r="AO113" s="50"/>
      <c r="AP113" s="50"/>
      <c r="AQ113" s="50"/>
      <c r="AR113" s="48"/>
      <c r="AS113" s="50"/>
      <c r="AT113" s="263"/>
      <c r="AU113" s="49"/>
      <c r="AV113" s="50"/>
      <c r="AW113" s="50"/>
      <c r="AX113" s="48"/>
      <c r="AY113" s="50"/>
      <c r="AZ113" s="51"/>
    </row>
    <row r="114" spans="1:52">
      <c r="A114" s="114">
        <f t="shared" si="0"/>
        <v>103</v>
      </c>
      <c r="B114" s="47"/>
      <c r="C114" s="47"/>
      <c r="D114" s="47"/>
      <c r="E114" s="48" t="s">
        <v>175</v>
      </c>
      <c r="F114" s="49"/>
      <c r="G114" s="50"/>
      <c r="H114" s="50"/>
      <c r="I114" s="50"/>
      <c r="J114" s="50"/>
      <c r="K114" s="263"/>
      <c r="L114" s="49"/>
      <c r="M114" s="50"/>
      <c r="N114" s="50"/>
      <c r="O114" s="50"/>
      <c r="P114" s="50"/>
      <c r="Q114" s="50"/>
      <c r="R114" s="51"/>
      <c r="S114" s="49"/>
      <c r="T114" s="50"/>
      <c r="U114" s="50"/>
      <c r="V114" s="50"/>
      <c r="W114" s="48"/>
      <c r="X114" s="50"/>
      <c r="Y114" s="267"/>
      <c r="Z114" s="49"/>
      <c r="AA114" s="50"/>
      <c r="AB114" s="50"/>
      <c r="AC114" s="50"/>
      <c r="AD114" s="48"/>
      <c r="AE114" s="50"/>
      <c r="AF114" s="263"/>
      <c r="AG114" s="49"/>
      <c r="AH114" s="50"/>
      <c r="AI114" s="50"/>
      <c r="AJ114" s="50"/>
      <c r="AK114" s="48"/>
      <c r="AL114" s="50"/>
      <c r="AM114" s="263"/>
      <c r="AN114" s="49"/>
      <c r="AO114" s="50"/>
      <c r="AP114" s="50"/>
      <c r="AQ114" s="50"/>
      <c r="AR114" s="48"/>
      <c r="AS114" s="50"/>
      <c r="AT114" s="263"/>
      <c r="AU114" s="49"/>
      <c r="AV114" s="50"/>
      <c r="AW114" s="50"/>
      <c r="AX114" s="48"/>
      <c r="AY114" s="50"/>
      <c r="AZ114" s="51"/>
    </row>
    <row r="115" spans="1:52">
      <c r="A115" s="114">
        <f t="shared" si="0"/>
        <v>104</v>
      </c>
      <c r="B115" s="47"/>
      <c r="C115" s="47"/>
      <c r="D115" s="47"/>
      <c r="E115" s="48" t="s">
        <v>175</v>
      </c>
      <c r="F115" s="49"/>
      <c r="G115" s="50"/>
      <c r="H115" s="50"/>
      <c r="I115" s="50"/>
      <c r="J115" s="50"/>
      <c r="K115" s="263"/>
      <c r="L115" s="49"/>
      <c r="M115" s="50"/>
      <c r="N115" s="50"/>
      <c r="O115" s="50"/>
      <c r="P115" s="50"/>
      <c r="Q115" s="50"/>
      <c r="R115" s="51"/>
      <c r="S115" s="49"/>
      <c r="T115" s="50"/>
      <c r="U115" s="50"/>
      <c r="V115" s="50"/>
      <c r="W115" s="48"/>
      <c r="X115" s="50"/>
      <c r="Y115" s="267"/>
      <c r="Z115" s="49"/>
      <c r="AA115" s="50"/>
      <c r="AB115" s="50"/>
      <c r="AC115" s="50"/>
      <c r="AD115" s="48"/>
      <c r="AE115" s="50"/>
      <c r="AF115" s="263"/>
      <c r="AG115" s="49"/>
      <c r="AH115" s="50"/>
      <c r="AI115" s="50"/>
      <c r="AJ115" s="50"/>
      <c r="AK115" s="48"/>
      <c r="AL115" s="50"/>
      <c r="AM115" s="263"/>
      <c r="AN115" s="49"/>
      <c r="AO115" s="50"/>
      <c r="AP115" s="50"/>
      <c r="AQ115" s="50"/>
      <c r="AR115" s="48"/>
      <c r="AS115" s="50"/>
      <c r="AT115" s="263"/>
      <c r="AU115" s="49"/>
      <c r="AV115" s="50"/>
      <c r="AW115" s="50"/>
      <c r="AX115" s="48"/>
      <c r="AY115" s="50"/>
      <c r="AZ115" s="51"/>
    </row>
    <row r="116" spans="1:52">
      <c r="A116" s="114">
        <f t="shared" si="0"/>
        <v>105</v>
      </c>
      <c r="B116" s="47"/>
      <c r="C116" s="47"/>
      <c r="D116" s="47"/>
      <c r="E116" s="48" t="s">
        <v>175</v>
      </c>
      <c r="F116" s="49"/>
      <c r="G116" s="50"/>
      <c r="H116" s="50"/>
      <c r="I116" s="50"/>
      <c r="J116" s="50"/>
      <c r="K116" s="263"/>
      <c r="L116" s="49"/>
      <c r="M116" s="50"/>
      <c r="N116" s="50"/>
      <c r="O116" s="50"/>
      <c r="P116" s="50"/>
      <c r="Q116" s="50"/>
      <c r="R116" s="51"/>
      <c r="S116" s="49"/>
      <c r="T116" s="50"/>
      <c r="U116" s="50"/>
      <c r="V116" s="50"/>
      <c r="W116" s="48"/>
      <c r="X116" s="50"/>
      <c r="Y116" s="267"/>
      <c r="Z116" s="49"/>
      <c r="AA116" s="50"/>
      <c r="AB116" s="50"/>
      <c r="AC116" s="50"/>
      <c r="AD116" s="48"/>
      <c r="AE116" s="50"/>
      <c r="AF116" s="263"/>
      <c r="AG116" s="49"/>
      <c r="AH116" s="50"/>
      <c r="AI116" s="50"/>
      <c r="AJ116" s="50"/>
      <c r="AK116" s="48"/>
      <c r="AL116" s="50"/>
      <c r="AM116" s="263"/>
      <c r="AN116" s="49"/>
      <c r="AO116" s="50"/>
      <c r="AP116" s="50"/>
      <c r="AQ116" s="50"/>
      <c r="AR116" s="48"/>
      <c r="AS116" s="50"/>
      <c r="AT116" s="263"/>
      <c r="AU116" s="49"/>
      <c r="AV116" s="50"/>
      <c r="AW116" s="50"/>
      <c r="AX116" s="48"/>
      <c r="AY116" s="50"/>
      <c r="AZ116" s="51"/>
    </row>
    <row r="117" spans="1:52">
      <c r="A117" s="114">
        <f t="shared" si="0"/>
        <v>106</v>
      </c>
      <c r="B117" s="47"/>
      <c r="C117" s="47"/>
      <c r="D117" s="47"/>
      <c r="E117" s="48" t="s">
        <v>175</v>
      </c>
      <c r="F117" s="49"/>
      <c r="G117" s="50"/>
      <c r="H117" s="50"/>
      <c r="I117" s="50"/>
      <c r="J117" s="50"/>
      <c r="K117" s="263"/>
      <c r="L117" s="49"/>
      <c r="M117" s="50"/>
      <c r="N117" s="50"/>
      <c r="O117" s="50"/>
      <c r="P117" s="50"/>
      <c r="Q117" s="50"/>
      <c r="R117" s="51"/>
      <c r="S117" s="49"/>
      <c r="T117" s="50"/>
      <c r="U117" s="50"/>
      <c r="V117" s="50"/>
      <c r="W117" s="48"/>
      <c r="X117" s="50"/>
      <c r="Y117" s="267"/>
      <c r="Z117" s="49"/>
      <c r="AA117" s="50"/>
      <c r="AB117" s="50"/>
      <c r="AC117" s="50"/>
      <c r="AD117" s="48"/>
      <c r="AE117" s="50"/>
      <c r="AF117" s="263"/>
      <c r="AG117" s="49"/>
      <c r="AH117" s="50"/>
      <c r="AI117" s="50"/>
      <c r="AJ117" s="50"/>
      <c r="AK117" s="48"/>
      <c r="AL117" s="50"/>
      <c r="AM117" s="263"/>
      <c r="AN117" s="49"/>
      <c r="AO117" s="50"/>
      <c r="AP117" s="50"/>
      <c r="AQ117" s="50"/>
      <c r="AR117" s="48"/>
      <c r="AS117" s="50"/>
      <c r="AT117" s="263"/>
      <c r="AU117" s="49"/>
      <c r="AV117" s="50"/>
      <c r="AW117" s="50"/>
      <c r="AX117" s="48"/>
      <c r="AY117" s="50"/>
      <c r="AZ117" s="51"/>
    </row>
    <row r="118" spans="1:52">
      <c r="A118" s="114">
        <f t="shared" si="0"/>
        <v>107</v>
      </c>
      <c r="B118" s="47"/>
      <c r="C118" s="47"/>
      <c r="D118" s="47"/>
      <c r="E118" s="48" t="s">
        <v>175</v>
      </c>
      <c r="F118" s="49"/>
      <c r="G118" s="50"/>
      <c r="H118" s="50"/>
      <c r="I118" s="50"/>
      <c r="J118" s="50"/>
      <c r="K118" s="263"/>
      <c r="L118" s="49"/>
      <c r="M118" s="50"/>
      <c r="N118" s="50"/>
      <c r="O118" s="50"/>
      <c r="P118" s="50"/>
      <c r="Q118" s="50"/>
      <c r="R118" s="51"/>
      <c r="S118" s="49"/>
      <c r="T118" s="50"/>
      <c r="U118" s="50"/>
      <c r="V118" s="50"/>
      <c r="W118" s="48"/>
      <c r="X118" s="50"/>
      <c r="Y118" s="267"/>
      <c r="Z118" s="49"/>
      <c r="AA118" s="50"/>
      <c r="AB118" s="50"/>
      <c r="AC118" s="50"/>
      <c r="AD118" s="48"/>
      <c r="AE118" s="50"/>
      <c r="AF118" s="263"/>
      <c r="AG118" s="49"/>
      <c r="AH118" s="50"/>
      <c r="AI118" s="50"/>
      <c r="AJ118" s="50"/>
      <c r="AK118" s="48"/>
      <c r="AL118" s="50"/>
      <c r="AM118" s="263"/>
      <c r="AN118" s="49"/>
      <c r="AO118" s="50"/>
      <c r="AP118" s="50"/>
      <c r="AQ118" s="50"/>
      <c r="AR118" s="48"/>
      <c r="AS118" s="50"/>
      <c r="AT118" s="263"/>
      <c r="AU118" s="49"/>
      <c r="AV118" s="50"/>
      <c r="AW118" s="50"/>
      <c r="AX118" s="48"/>
      <c r="AY118" s="50"/>
      <c r="AZ118" s="51"/>
    </row>
    <row r="119" spans="1:52">
      <c r="A119" s="114">
        <f t="shared" ref="A119:A130" si="1">A118+1</f>
        <v>108</v>
      </c>
      <c r="B119" s="47"/>
      <c r="C119" s="47"/>
      <c r="D119" s="47"/>
      <c r="E119" s="48" t="s">
        <v>175</v>
      </c>
      <c r="F119" s="49"/>
      <c r="G119" s="50"/>
      <c r="H119" s="50"/>
      <c r="I119" s="50"/>
      <c r="J119" s="50"/>
      <c r="K119" s="263"/>
      <c r="L119" s="49"/>
      <c r="M119" s="50"/>
      <c r="N119" s="50"/>
      <c r="O119" s="50"/>
      <c r="P119" s="50"/>
      <c r="Q119" s="50"/>
      <c r="R119" s="51"/>
      <c r="S119" s="49"/>
      <c r="T119" s="50"/>
      <c r="U119" s="50"/>
      <c r="V119" s="50"/>
      <c r="W119" s="48"/>
      <c r="X119" s="50"/>
      <c r="Y119" s="267"/>
      <c r="Z119" s="49"/>
      <c r="AA119" s="50"/>
      <c r="AB119" s="50"/>
      <c r="AC119" s="50"/>
      <c r="AD119" s="48"/>
      <c r="AE119" s="50"/>
      <c r="AF119" s="263"/>
      <c r="AG119" s="49"/>
      <c r="AH119" s="50"/>
      <c r="AI119" s="50"/>
      <c r="AJ119" s="50"/>
      <c r="AK119" s="48"/>
      <c r="AL119" s="50"/>
      <c r="AM119" s="263"/>
      <c r="AN119" s="49"/>
      <c r="AO119" s="50"/>
      <c r="AP119" s="50"/>
      <c r="AQ119" s="50"/>
      <c r="AR119" s="48"/>
      <c r="AS119" s="50"/>
      <c r="AT119" s="263"/>
      <c r="AU119" s="49"/>
      <c r="AV119" s="50"/>
      <c r="AW119" s="50"/>
      <c r="AX119" s="48"/>
      <c r="AY119" s="50"/>
      <c r="AZ119" s="51"/>
    </row>
    <row r="120" spans="1:52">
      <c r="A120" s="114">
        <f t="shared" si="1"/>
        <v>109</v>
      </c>
      <c r="B120" s="47"/>
      <c r="C120" s="47"/>
      <c r="D120" s="47"/>
      <c r="E120" s="48" t="s">
        <v>175</v>
      </c>
      <c r="F120" s="49"/>
      <c r="G120" s="50"/>
      <c r="H120" s="50"/>
      <c r="I120" s="50"/>
      <c r="J120" s="50"/>
      <c r="K120" s="263"/>
      <c r="L120" s="49"/>
      <c r="M120" s="50"/>
      <c r="N120" s="50"/>
      <c r="O120" s="50"/>
      <c r="P120" s="50"/>
      <c r="Q120" s="50"/>
      <c r="R120" s="51"/>
      <c r="S120" s="49"/>
      <c r="T120" s="50"/>
      <c r="U120" s="50"/>
      <c r="V120" s="50"/>
      <c r="W120" s="48"/>
      <c r="X120" s="50"/>
      <c r="Y120" s="267"/>
      <c r="Z120" s="49"/>
      <c r="AA120" s="50"/>
      <c r="AB120" s="50"/>
      <c r="AC120" s="50"/>
      <c r="AD120" s="48"/>
      <c r="AE120" s="50"/>
      <c r="AF120" s="263"/>
      <c r="AG120" s="49"/>
      <c r="AH120" s="50"/>
      <c r="AI120" s="50"/>
      <c r="AJ120" s="50"/>
      <c r="AK120" s="48"/>
      <c r="AL120" s="50"/>
      <c r="AM120" s="263"/>
      <c r="AN120" s="49"/>
      <c r="AO120" s="50"/>
      <c r="AP120" s="50"/>
      <c r="AQ120" s="50"/>
      <c r="AR120" s="48"/>
      <c r="AS120" s="50"/>
      <c r="AT120" s="263"/>
      <c r="AU120" s="49"/>
      <c r="AV120" s="50"/>
      <c r="AW120" s="50"/>
      <c r="AX120" s="48"/>
      <c r="AY120" s="50"/>
      <c r="AZ120" s="51"/>
    </row>
    <row r="121" spans="1:52">
      <c r="A121" s="114">
        <f t="shared" si="1"/>
        <v>110</v>
      </c>
      <c r="B121" s="47"/>
      <c r="C121" s="47"/>
      <c r="D121" s="47"/>
      <c r="E121" s="48" t="s">
        <v>175</v>
      </c>
      <c r="F121" s="49"/>
      <c r="G121" s="50"/>
      <c r="H121" s="50"/>
      <c r="I121" s="50"/>
      <c r="J121" s="50"/>
      <c r="K121" s="263"/>
      <c r="L121" s="49"/>
      <c r="M121" s="50"/>
      <c r="N121" s="50"/>
      <c r="O121" s="50"/>
      <c r="P121" s="50"/>
      <c r="Q121" s="50"/>
      <c r="R121" s="51"/>
      <c r="S121" s="49"/>
      <c r="T121" s="50"/>
      <c r="U121" s="50"/>
      <c r="V121" s="50"/>
      <c r="W121" s="48"/>
      <c r="X121" s="50"/>
      <c r="Y121" s="267"/>
      <c r="Z121" s="49"/>
      <c r="AA121" s="50"/>
      <c r="AB121" s="50"/>
      <c r="AC121" s="50"/>
      <c r="AD121" s="48"/>
      <c r="AE121" s="50"/>
      <c r="AF121" s="263"/>
      <c r="AG121" s="49"/>
      <c r="AH121" s="50"/>
      <c r="AI121" s="50"/>
      <c r="AJ121" s="50"/>
      <c r="AK121" s="48"/>
      <c r="AL121" s="50"/>
      <c r="AM121" s="263"/>
      <c r="AN121" s="49"/>
      <c r="AO121" s="50"/>
      <c r="AP121" s="50"/>
      <c r="AQ121" s="50"/>
      <c r="AR121" s="48"/>
      <c r="AS121" s="50"/>
      <c r="AT121" s="263"/>
      <c r="AU121" s="49"/>
      <c r="AV121" s="50"/>
      <c r="AW121" s="50"/>
      <c r="AX121" s="48"/>
      <c r="AY121" s="50"/>
      <c r="AZ121" s="51"/>
    </row>
    <row r="122" spans="1:52">
      <c r="A122" s="114">
        <f t="shared" si="1"/>
        <v>111</v>
      </c>
      <c r="B122" s="47"/>
      <c r="C122" s="47"/>
      <c r="D122" s="47"/>
      <c r="E122" s="48" t="s">
        <v>175</v>
      </c>
      <c r="F122" s="49"/>
      <c r="G122" s="50"/>
      <c r="H122" s="50"/>
      <c r="I122" s="50"/>
      <c r="J122" s="50"/>
      <c r="K122" s="263"/>
      <c r="L122" s="49"/>
      <c r="M122" s="50"/>
      <c r="N122" s="50"/>
      <c r="O122" s="50"/>
      <c r="P122" s="50"/>
      <c r="Q122" s="50"/>
      <c r="R122" s="51"/>
      <c r="S122" s="49"/>
      <c r="T122" s="50"/>
      <c r="U122" s="50"/>
      <c r="V122" s="50"/>
      <c r="W122" s="48"/>
      <c r="X122" s="50"/>
      <c r="Y122" s="267"/>
      <c r="Z122" s="49"/>
      <c r="AA122" s="50"/>
      <c r="AB122" s="50"/>
      <c r="AC122" s="50"/>
      <c r="AD122" s="48"/>
      <c r="AE122" s="50"/>
      <c r="AF122" s="263"/>
      <c r="AG122" s="49"/>
      <c r="AH122" s="50"/>
      <c r="AI122" s="50"/>
      <c r="AJ122" s="50"/>
      <c r="AK122" s="48"/>
      <c r="AL122" s="50"/>
      <c r="AM122" s="263"/>
      <c r="AN122" s="49"/>
      <c r="AO122" s="50"/>
      <c r="AP122" s="50"/>
      <c r="AQ122" s="50"/>
      <c r="AR122" s="48"/>
      <c r="AS122" s="50"/>
      <c r="AT122" s="263"/>
      <c r="AU122" s="49"/>
      <c r="AV122" s="50"/>
      <c r="AW122" s="50"/>
      <c r="AX122" s="48"/>
      <c r="AY122" s="50"/>
      <c r="AZ122" s="51"/>
    </row>
    <row r="123" spans="1:52">
      <c r="A123" s="114">
        <f t="shared" si="1"/>
        <v>112</v>
      </c>
      <c r="B123" s="47"/>
      <c r="C123" s="47"/>
      <c r="D123" s="47"/>
      <c r="E123" s="48" t="s">
        <v>175</v>
      </c>
      <c r="F123" s="49"/>
      <c r="G123" s="50"/>
      <c r="H123" s="50"/>
      <c r="I123" s="50"/>
      <c r="J123" s="50"/>
      <c r="K123" s="263"/>
      <c r="L123" s="49"/>
      <c r="M123" s="50"/>
      <c r="N123" s="50"/>
      <c r="O123" s="50"/>
      <c r="P123" s="50"/>
      <c r="Q123" s="50"/>
      <c r="R123" s="51"/>
      <c r="S123" s="49"/>
      <c r="T123" s="50"/>
      <c r="U123" s="50"/>
      <c r="V123" s="50"/>
      <c r="W123" s="48"/>
      <c r="X123" s="50"/>
      <c r="Y123" s="267"/>
      <c r="Z123" s="49"/>
      <c r="AA123" s="50"/>
      <c r="AB123" s="50"/>
      <c r="AC123" s="50"/>
      <c r="AD123" s="48"/>
      <c r="AE123" s="50"/>
      <c r="AF123" s="263"/>
      <c r="AG123" s="49"/>
      <c r="AH123" s="50"/>
      <c r="AI123" s="50"/>
      <c r="AJ123" s="50"/>
      <c r="AK123" s="48"/>
      <c r="AL123" s="50"/>
      <c r="AM123" s="263"/>
      <c r="AN123" s="49"/>
      <c r="AO123" s="50"/>
      <c r="AP123" s="50"/>
      <c r="AQ123" s="50"/>
      <c r="AR123" s="48"/>
      <c r="AS123" s="50"/>
      <c r="AT123" s="263"/>
      <c r="AU123" s="49"/>
      <c r="AV123" s="50"/>
      <c r="AW123" s="50"/>
      <c r="AX123" s="48"/>
      <c r="AY123" s="50"/>
      <c r="AZ123" s="51"/>
    </row>
    <row r="124" spans="1:52">
      <c r="A124" s="114">
        <f t="shared" si="1"/>
        <v>113</v>
      </c>
      <c r="B124" s="47"/>
      <c r="C124" s="47"/>
      <c r="D124" s="47"/>
      <c r="E124" s="48" t="s">
        <v>175</v>
      </c>
      <c r="F124" s="49"/>
      <c r="G124" s="50"/>
      <c r="H124" s="50"/>
      <c r="I124" s="50"/>
      <c r="J124" s="50"/>
      <c r="K124" s="263"/>
      <c r="L124" s="49"/>
      <c r="M124" s="50"/>
      <c r="N124" s="50"/>
      <c r="O124" s="50"/>
      <c r="P124" s="50"/>
      <c r="Q124" s="50"/>
      <c r="R124" s="51"/>
      <c r="S124" s="49"/>
      <c r="T124" s="50"/>
      <c r="U124" s="50"/>
      <c r="V124" s="50"/>
      <c r="W124" s="48"/>
      <c r="X124" s="50"/>
      <c r="Y124" s="267"/>
      <c r="Z124" s="49"/>
      <c r="AA124" s="50"/>
      <c r="AB124" s="50"/>
      <c r="AC124" s="50"/>
      <c r="AD124" s="48"/>
      <c r="AE124" s="50"/>
      <c r="AF124" s="263"/>
      <c r="AG124" s="49"/>
      <c r="AH124" s="50"/>
      <c r="AI124" s="50"/>
      <c r="AJ124" s="50"/>
      <c r="AK124" s="48"/>
      <c r="AL124" s="50"/>
      <c r="AM124" s="263"/>
      <c r="AN124" s="49"/>
      <c r="AO124" s="50"/>
      <c r="AP124" s="50"/>
      <c r="AQ124" s="50"/>
      <c r="AR124" s="48"/>
      <c r="AS124" s="50"/>
      <c r="AT124" s="263"/>
      <c r="AU124" s="49"/>
      <c r="AV124" s="50"/>
      <c r="AW124" s="50"/>
      <c r="AX124" s="48"/>
      <c r="AY124" s="50"/>
      <c r="AZ124" s="51"/>
    </row>
    <row r="125" spans="1:52">
      <c r="A125" s="114">
        <f t="shared" si="1"/>
        <v>114</v>
      </c>
      <c r="B125" s="47"/>
      <c r="C125" s="47"/>
      <c r="D125" s="47"/>
      <c r="E125" s="48" t="s">
        <v>175</v>
      </c>
      <c r="F125" s="49"/>
      <c r="G125" s="50"/>
      <c r="H125" s="50"/>
      <c r="I125" s="50"/>
      <c r="J125" s="50"/>
      <c r="K125" s="263"/>
      <c r="L125" s="49"/>
      <c r="M125" s="50"/>
      <c r="N125" s="50"/>
      <c r="O125" s="50"/>
      <c r="P125" s="50"/>
      <c r="Q125" s="50"/>
      <c r="R125" s="51"/>
      <c r="S125" s="49"/>
      <c r="T125" s="50"/>
      <c r="U125" s="50"/>
      <c r="V125" s="50"/>
      <c r="W125" s="48"/>
      <c r="X125" s="50"/>
      <c r="Y125" s="267"/>
      <c r="Z125" s="49"/>
      <c r="AA125" s="50"/>
      <c r="AB125" s="50"/>
      <c r="AC125" s="50"/>
      <c r="AD125" s="48"/>
      <c r="AE125" s="50"/>
      <c r="AF125" s="263"/>
      <c r="AG125" s="49"/>
      <c r="AH125" s="50"/>
      <c r="AI125" s="50"/>
      <c r="AJ125" s="50"/>
      <c r="AK125" s="48"/>
      <c r="AL125" s="50"/>
      <c r="AM125" s="263"/>
      <c r="AN125" s="49"/>
      <c r="AO125" s="50"/>
      <c r="AP125" s="50"/>
      <c r="AQ125" s="50"/>
      <c r="AR125" s="48"/>
      <c r="AS125" s="50"/>
      <c r="AT125" s="263"/>
      <c r="AU125" s="49"/>
      <c r="AV125" s="50"/>
      <c r="AW125" s="50"/>
      <c r="AX125" s="48"/>
      <c r="AY125" s="50"/>
      <c r="AZ125" s="51"/>
    </row>
    <row r="126" spans="1:52">
      <c r="A126" s="114">
        <f t="shared" si="1"/>
        <v>115</v>
      </c>
      <c r="B126" s="47"/>
      <c r="C126" s="47"/>
      <c r="D126" s="47"/>
      <c r="E126" s="48" t="s">
        <v>175</v>
      </c>
      <c r="F126" s="49"/>
      <c r="G126" s="50"/>
      <c r="H126" s="50"/>
      <c r="I126" s="50"/>
      <c r="J126" s="50"/>
      <c r="K126" s="263"/>
      <c r="L126" s="49"/>
      <c r="M126" s="50"/>
      <c r="N126" s="50"/>
      <c r="O126" s="50"/>
      <c r="P126" s="50"/>
      <c r="Q126" s="50"/>
      <c r="R126" s="51"/>
      <c r="S126" s="49"/>
      <c r="T126" s="50"/>
      <c r="U126" s="50"/>
      <c r="V126" s="50"/>
      <c r="W126" s="48"/>
      <c r="X126" s="50"/>
      <c r="Y126" s="267"/>
      <c r="Z126" s="49"/>
      <c r="AA126" s="50"/>
      <c r="AB126" s="50"/>
      <c r="AC126" s="50"/>
      <c r="AD126" s="48"/>
      <c r="AE126" s="50"/>
      <c r="AF126" s="263"/>
      <c r="AG126" s="49"/>
      <c r="AH126" s="50"/>
      <c r="AI126" s="50"/>
      <c r="AJ126" s="50"/>
      <c r="AK126" s="48"/>
      <c r="AL126" s="50"/>
      <c r="AM126" s="263"/>
      <c r="AN126" s="49"/>
      <c r="AO126" s="50"/>
      <c r="AP126" s="50"/>
      <c r="AQ126" s="50"/>
      <c r="AR126" s="48"/>
      <c r="AS126" s="50"/>
      <c r="AT126" s="263"/>
      <c r="AU126" s="49"/>
      <c r="AV126" s="50"/>
      <c r="AW126" s="50"/>
      <c r="AX126" s="48"/>
      <c r="AY126" s="50"/>
      <c r="AZ126" s="51"/>
    </row>
    <row r="127" spans="1:52">
      <c r="A127" s="114">
        <f t="shared" si="1"/>
        <v>116</v>
      </c>
      <c r="B127" s="47"/>
      <c r="C127" s="47"/>
      <c r="D127" s="47"/>
      <c r="E127" s="48" t="s">
        <v>175</v>
      </c>
      <c r="F127" s="49"/>
      <c r="G127" s="50"/>
      <c r="H127" s="50"/>
      <c r="I127" s="50"/>
      <c r="J127" s="50"/>
      <c r="K127" s="263"/>
      <c r="L127" s="49"/>
      <c r="M127" s="50"/>
      <c r="N127" s="50"/>
      <c r="O127" s="50"/>
      <c r="P127" s="50"/>
      <c r="Q127" s="50"/>
      <c r="R127" s="51"/>
      <c r="S127" s="49"/>
      <c r="T127" s="50"/>
      <c r="U127" s="50"/>
      <c r="V127" s="50"/>
      <c r="W127" s="48"/>
      <c r="X127" s="50"/>
      <c r="Y127" s="267"/>
      <c r="Z127" s="49"/>
      <c r="AA127" s="50"/>
      <c r="AB127" s="50"/>
      <c r="AC127" s="50"/>
      <c r="AD127" s="48"/>
      <c r="AE127" s="50"/>
      <c r="AF127" s="263"/>
      <c r="AG127" s="49"/>
      <c r="AH127" s="50"/>
      <c r="AI127" s="50"/>
      <c r="AJ127" s="50"/>
      <c r="AK127" s="48"/>
      <c r="AL127" s="50"/>
      <c r="AM127" s="263"/>
      <c r="AN127" s="49"/>
      <c r="AO127" s="50"/>
      <c r="AP127" s="50"/>
      <c r="AQ127" s="50"/>
      <c r="AR127" s="48"/>
      <c r="AS127" s="50"/>
      <c r="AT127" s="263"/>
      <c r="AU127" s="49"/>
      <c r="AV127" s="50"/>
      <c r="AW127" s="50"/>
      <c r="AX127" s="48"/>
      <c r="AY127" s="50"/>
      <c r="AZ127" s="51"/>
    </row>
    <row r="128" spans="1:52">
      <c r="A128" s="114">
        <f t="shared" si="1"/>
        <v>117</v>
      </c>
      <c r="B128" s="47"/>
      <c r="C128" s="47"/>
      <c r="D128" s="47"/>
      <c r="E128" s="48" t="s">
        <v>175</v>
      </c>
      <c r="F128" s="49"/>
      <c r="G128" s="50"/>
      <c r="H128" s="50"/>
      <c r="I128" s="50"/>
      <c r="J128" s="50"/>
      <c r="K128" s="263"/>
      <c r="L128" s="49"/>
      <c r="M128" s="50"/>
      <c r="N128" s="50"/>
      <c r="O128" s="50"/>
      <c r="P128" s="50"/>
      <c r="Q128" s="50"/>
      <c r="R128" s="51"/>
      <c r="S128" s="49"/>
      <c r="T128" s="50"/>
      <c r="U128" s="50"/>
      <c r="V128" s="50"/>
      <c r="W128" s="48"/>
      <c r="X128" s="50"/>
      <c r="Y128" s="267"/>
      <c r="Z128" s="49"/>
      <c r="AA128" s="50"/>
      <c r="AB128" s="50"/>
      <c r="AC128" s="50"/>
      <c r="AD128" s="48"/>
      <c r="AE128" s="50"/>
      <c r="AF128" s="263"/>
      <c r="AG128" s="49"/>
      <c r="AH128" s="50"/>
      <c r="AI128" s="50"/>
      <c r="AJ128" s="50"/>
      <c r="AK128" s="48"/>
      <c r="AL128" s="50"/>
      <c r="AM128" s="263"/>
      <c r="AN128" s="49"/>
      <c r="AO128" s="50"/>
      <c r="AP128" s="50"/>
      <c r="AQ128" s="50"/>
      <c r="AR128" s="48"/>
      <c r="AS128" s="50"/>
      <c r="AT128" s="263"/>
      <c r="AU128" s="49"/>
      <c r="AV128" s="50"/>
      <c r="AW128" s="50"/>
      <c r="AX128" s="48"/>
      <c r="AY128" s="50"/>
      <c r="AZ128" s="51"/>
    </row>
    <row r="129" spans="1:52">
      <c r="A129" s="114">
        <f t="shared" si="1"/>
        <v>118</v>
      </c>
      <c r="B129" s="47"/>
      <c r="C129" s="47"/>
      <c r="D129" s="47"/>
      <c r="E129" s="48" t="s">
        <v>175</v>
      </c>
      <c r="F129" s="49"/>
      <c r="G129" s="50"/>
      <c r="H129" s="50"/>
      <c r="I129" s="50"/>
      <c r="J129" s="50"/>
      <c r="K129" s="263"/>
      <c r="L129" s="49"/>
      <c r="M129" s="50"/>
      <c r="N129" s="50"/>
      <c r="O129" s="50"/>
      <c r="P129" s="50"/>
      <c r="Q129" s="50"/>
      <c r="R129" s="51"/>
      <c r="S129" s="49"/>
      <c r="T129" s="50"/>
      <c r="U129" s="50"/>
      <c r="V129" s="50"/>
      <c r="W129" s="48"/>
      <c r="X129" s="50"/>
      <c r="Y129" s="267"/>
      <c r="Z129" s="49"/>
      <c r="AA129" s="50"/>
      <c r="AB129" s="50"/>
      <c r="AC129" s="50"/>
      <c r="AD129" s="48"/>
      <c r="AE129" s="50"/>
      <c r="AF129" s="263"/>
      <c r="AG129" s="49"/>
      <c r="AH129" s="50"/>
      <c r="AI129" s="50"/>
      <c r="AJ129" s="50"/>
      <c r="AK129" s="48"/>
      <c r="AL129" s="50"/>
      <c r="AM129" s="263"/>
      <c r="AN129" s="49"/>
      <c r="AO129" s="50"/>
      <c r="AP129" s="50"/>
      <c r="AQ129" s="50"/>
      <c r="AR129" s="48"/>
      <c r="AS129" s="50"/>
      <c r="AT129" s="263"/>
      <c r="AU129" s="49"/>
      <c r="AV129" s="50"/>
      <c r="AW129" s="50"/>
      <c r="AX129" s="48"/>
      <c r="AY129" s="50"/>
      <c r="AZ129" s="51"/>
    </row>
    <row r="130" spans="1:52">
      <c r="A130" s="114">
        <f t="shared" si="1"/>
        <v>119</v>
      </c>
      <c r="B130" s="47"/>
      <c r="C130" s="47"/>
      <c r="D130" s="47"/>
      <c r="E130" s="48" t="s">
        <v>175</v>
      </c>
      <c r="F130" s="49"/>
      <c r="G130" s="50"/>
      <c r="H130" s="50"/>
      <c r="I130" s="50"/>
      <c r="J130" s="50"/>
      <c r="K130" s="263"/>
      <c r="L130" s="49"/>
      <c r="M130" s="50"/>
      <c r="N130" s="50"/>
      <c r="O130" s="50"/>
      <c r="P130" s="50"/>
      <c r="Q130" s="50"/>
      <c r="R130" s="51"/>
      <c r="S130" s="49"/>
      <c r="T130" s="50"/>
      <c r="U130" s="50"/>
      <c r="V130" s="50"/>
      <c r="W130" s="48"/>
      <c r="X130" s="50"/>
      <c r="Y130" s="267"/>
      <c r="Z130" s="49"/>
      <c r="AA130" s="50"/>
      <c r="AB130" s="50"/>
      <c r="AC130" s="50"/>
      <c r="AD130" s="48"/>
      <c r="AE130" s="50"/>
      <c r="AF130" s="263"/>
      <c r="AG130" s="49"/>
      <c r="AH130" s="50"/>
      <c r="AI130" s="50"/>
      <c r="AJ130" s="50"/>
      <c r="AK130" s="48"/>
      <c r="AL130" s="50"/>
      <c r="AM130" s="263"/>
      <c r="AN130" s="49"/>
      <c r="AO130" s="50"/>
      <c r="AP130" s="50"/>
      <c r="AQ130" s="50"/>
      <c r="AR130" s="48"/>
      <c r="AS130" s="50"/>
      <c r="AT130" s="263"/>
      <c r="AU130" s="49"/>
      <c r="AV130" s="50"/>
      <c r="AW130" s="50"/>
      <c r="AX130" s="48"/>
      <c r="AY130" s="50"/>
      <c r="AZ130" s="51"/>
    </row>
    <row r="131" spans="1:52">
      <c r="A131" s="114">
        <f>A130+1</f>
        <v>120</v>
      </c>
      <c r="B131" s="47"/>
      <c r="C131" s="47"/>
      <c r="D131" s="47"/>
      <c r="E131" s="48" t="s">
        <v>175</v>
      </c>
      <c r="F131" s="49"/>
      <c r="G131" s="50"/>
      <c r="H131" s="50"/>
      <c r="I131" s="50"/>
      <c r="J131" s="50"/>
      <c r="K131" s="263"/>
      <c r="L131" s="49"/>
      <c r="M131" s="50"/>
      <c r="N131" s="50"/>
      <c r="O131" s="50"/>
      <c r="P131" s="50"/>
      <c r="Q131" s="50"/>
      <c r="R131" s="51"/>
      <c r="S131" s="49"/>
      <c r="T131" s="50"/>
      <c r="U131" s="50"/>
      <c r="V131" s="50"/>
      <c r="W131" s="48"/>
      <c r="X131" s="50"/>
      <c r="Y131" s="267"/>
      <c r="Z131" s="49"/>
      <c r="AA131" s="50"/>
      <c r="AB131" s="50"/>
      <c r="AC131" s="50"/>
      <c r="AD131" s="48"/>
      <c r="AE131" s="50"/>
      <c r="AF131" s="263"/>
      <c r="AG131" s="49"/>
      <c r="AH131" s="50"/>
      <c r="AI131" s="50"/>
      <c r="AJ131" s="50"/>
      <c r="AK131" s="48"/>
      <c r="AL131" s="50"/>
      <c r="AM131" s="263"/>
      <c r="AN131" s="49"/>
      <c r="AO131" s="50"/>
      <c r="AP131" s="50"/>
      <c r="AQ131" s="50"/>
      <c r="AR131" s="48"/>
      <c r="AS131" s="50"/>
      <c r="AT131" s="263"/>
      <c r="AU131" s="49"/>
      <c r="AV131" s="50"/>
      <c r="AW131" s="50"/>
      <c r="AX131" s="48"/>
      <c r="AY131" s="50"/>
      <c r="AZ131" s="51"/>
    </row>
    <row r="132" spans="1:52">
      <c r="A132" s="111">
        <f t="shared" ref="A132:A146" si="2">A131+1</f>
        <v>121</v>
      </c>
      <c r="B132" s="47"/>
      <c r="C132" s="47"/>
      <c r="D132" s="47"/>
      <c r="E132" s="48" t="s">
        <v>175</v>
      </c>
      <c r="F132" s="49"/>
      <c r="G132" s="50"/>
      <c r="H132" s="50"/>
      <c r="I132" s="50"/>
      <c r="J132" s="50"/>
      <c r="K132" s="263"/>
      <c r="L132" s="49"/>
      <c r="M132" s="50"/>
      <c r="N132" s="50"/>
      <c r="O132" s="50"/>
      <c r="P132" s="50"/>
      <c r="Q132" s="50"/>
      <c r="R132" s="51"/>
      <c r="S132" s="49"/>
      <c r="T132" s="50"/>
      <c r="U132" s="50"/>
      <c r="V132" s="50"/>
      <c r="W132" s="48"/>
      <c r="X132" s="50"/>
      <c r="Y132" s="267"/>
      <c r="Z132" s="49"/>
      <c r="AA132" s="50"/>
      <c r="AB132" s="50"/>
      <c r="AC132" s="50"/>
      <c r="AD132" s="48"/>
      <c r="AE132" s="50"/>
      <c r="AF132" s="263"/>
      <c r="AG132" s="49"/>
      <c r="AH132" s="50"/>
      <c r="AI132" s="50"/>
      <c r="AJ132" s="50"/>
      <c r="AK132" s="48"/>
      <c r="AL132" s="50"/>
      <c r="AM132" s="263"/>
      <c r="AN132" s="49"/>
      <c r="AO132" s="50"/>
      <c r="AP132" s="50"/>
      <c r="AQ132" s="50"/>
      <c r="AR132" s="48"/>
      <c r="AS132" s="50"/>
      <c r="AT132" s="263"/>
      <c r="AU132" s="49"/>
      <c r="AV132" s="50"/>
      <c r="AW132" s="50"/>
      <c r="AX132" s="48"/>
      <c r="AY132" s="50"/>
      <c r="AZ132" s="51"/>
    </row>
    <row r="133" spans="1:52">
      <c r="A133" s="111">
        <f t="shared" si="2"/>
        <v>122</v>
      </c>
      <c r="B133" s="47"/>
      <c r="C133" s="47"/>
      <c r="D133" s="47"/>
      <c r="E133" s="48" t="s">
        <v>175</v>
      </c>
      <c r="F133" s="49"/>
      <c r="G133" s="50"/>
      <c r="H133" s="50"/>
      <c r="I133" s="50"/>
      <c r="J133" s="50"/>
      <c r="K133" s="263"/>
      <c r="L133" s="49"/>
      <c r="M133" s="50"/>
      <c r="N133" s="50"/>
      <c r="O133" s="50"/>
      <c r="P133" s="50"/>
      <c r="Q133" s="50"/>
      <c r="R133" s="51"/>
      <c r="S133" s="49"/>
      <c r="T133" s="50"/>
      <c r="U133" s="50"/>
      <c r="V133" s="50"/>
      <c r="W133" s="48"/>
      <c r="X133" s="50"/>
      <c r="Y133" s="267"/>
      <c r="Z133" s="49"/>
      <c r="AA133" s="50"/>
      <c r="AB133" s="50"/>
      <c r="AC133" s="50"/>
      <c r="AD133" s="48"/>
      <c r="AE133" s="50"/>
      <c r="AF133" s="263"/>
      <c r="AG133" s="49"/>
      <c r="AH133" s="50"/>
      <c r="AI133" s="50"/>
      <c r="AJ133" s="50"/>
      <c r="AK133" s="48"/>
      <c r="AL133" s="50"/>
      <c r="AM133" s="263"/>
      <c r="AN133" s="49"/>
      <c r="AO133" s="50"/>
      <c r="AP133" s="50"/>
      <c r="AQ133" s="50"/>
      <c r="AR133" s="48"/>
      <c r="AS133" s="50"/>
      <c r="AT133" s="263"/>
      <c r="AU133" s="49"/>
      <c r="AV133" s="50"/>
      <c r="AW133" s="50"/>
      <c r="AX133" s="48"/>
      <c r="AY133" s="50"/>
      <c r="AZ133" s="51"/>
    </row>
    <row r="134" spans="1:52">
      <c r="A134" s="111">
        <f t="shared" si="2"/>
        <v>123</v>
      </c>
      <c r="B134" s="47"/>
      <c r="C134" s="47"/>
      <c r="D134" s="47"/>
      <c r="E134" s="48" t="s">
        <v>175</v>
      </c>
      <c r="F134" s="49"/>
      <c r="G134" s="50"/>
      <c r="H134" s="50"/>
      <c r="I134" s="50"/>
      <c r="J134" s="50"/>
      <c r="K134" s="263"/>
      <c r="L134" s="49"/>
      <c r="M134" s="50"/>
      <c r="N134" s="50"/>
      <c r="O134" s="50"/>
      <c r="P134" s="50"/>
      <c r="Q134" s="50"/>
      <c r="R134" s="51"/>
      <c r="S134" s="49"/>
      <c r="T134" s="50"/>
      <c r="U134" s="50"/>
      <c r="V134" s="50"/>
      <c r="W134" s="48"/>
      <c r="X134" s="50"/>
      <c r="Y134" s="267"/>
      <c r="Z134" s="49"/>
      <c r="AA134" s="50"/>
      <c r="AB134" s="50"/>
      <c r="AC134" s="50"/>
      <c r="AD134" s="48"/>
      <c r="AE134" s="50"/>
      <c r="AF134" s="263"/>
      <c r="AG134" s="49"/>
      <c r="AH134" s="50"/>
      <c r="AI134" s="50"/>
      <c r="AJ134" s="50"/>
      <c r="AK134" s="48"/>
      <c r="AL134" s="50"/>
      <c r="AM134" s="263"/>
      <c r="AN134" s="49"/>
      <c r="AO134" s="50"/>
      <c r="AP134" s="50"/>
      <c r="AQ134" s="50"/>
      <c r="AR134" s="48"/>
      <c r="AS134" s="50"/>
      <c r="AT134" s="263"/>
      <c r="AU134" s="49"/>
      <c r="AV134" s="50"/>
      <c r="AW134" s="50"/>
      <c r="AX134" s="48"/>
      <c r="AY134" s="50"/>
      <c r="AZ134" s="51"/>
    </row>
    <row r="135" spans="1:52">
      <c r="A135" s="111">
        <f t="shared" si="2"/>
        <v>124</v>
      </c>
      <c r="B135" s="47"/>
      <c r="C135" s="47"/>
      <c r="D135" s="47"/>
      <c r="E135" s="48" t="s">
        <v>175</v>
      </c>
      <c r="F135" s="49"/>
      <c r="G135" s="50"/>
      <c r="H135" s="50"/>
      <c r="I135" s="50"/>
      <c r="J135" s="50"/>
      <c r="K135" s="263"/>
      <c r="L135" s="49"/>
      <c r="M135" s="50"/>
      <c r="N135" s="50"/>
      <c r="O135" s="50"/>
      <c r="P135" s="50"/>
      <c r="Q135" s="50"/>
      <c r="R135" s="51"/>
      <c r="S135" s="49"/>
      <c r="T135" s="50"/>
      <c r="U135" s="50"/>
      <c r="V135" s="50"/>
      <c r="W135" s="48"/>
      <c r="X135" s="50"/>
      <c r="Y135" s="267"/>
      <c r="Z135" s="49"/>
      <c r="AA135" s="50"/>
      <c r="AB135" s="50"/>
      <c r="AC135" s="50"/>
      <c r="AD135" s="48"/>
      <c r="AE135" s="50"/>
      <c r="AF135" s="263"/>
      <c r="AG135" s="49"/>
      <c r="AH135" s="50"/>
      <c r="AI135" s="50"/>
      <c r="AJ135" s="50"/>
      <c r="AK135" s="48"/>
      <c r="AL135" s="50"/>
      <c r="AM135" s="263"/>
      <c r="AN135" s="49"/>
      <c r="AO135" s="50"/>
      <c r="AP135" s="50"/>
      <c r="AQ135" s="50"/>
      <c r="AR135" s="48"/>
      <c r="AS135" s="50"/>
      <c r="AT135" s="263"/>
      <c r="AU135" s="49"/>
      <c r="AV135" s="50"/>
      <c r="AW135" s="50"/>
      <c r="AX135" s="48"/>
      <c r="AY135" s="50"/>
      <c r="AZ135" s="51"/>
    </row>
    <row r="136" spans="1:52">
      <c r="A136" s="111">
        <f t="shared" si="2"/>
        <v>125</v>
      </c>
      <c r="B136" s="47"/>
      <c r="C136" s="47"/>
      <c r="D136" s="47"/>
      <c r="E136" s="48" t="s">
        <v>175</v>
      </c>
      <c r="F136" s="49"/>
      <c r="G136" s="50"/>
      <c r="H136" s="50"/>
      <c r="I136" s="50"/>
      <c r="J136" s="50"/>
      <c r="K136" s="263"/>
      <c r="L136" s="49"/>
      <c r="M136" s="50"/>
      <c r="N136" s="50"/>
      <c r="O136" s="50"/>
      <c r="P136" s="50"/>
      <c r="Q136" s="50"/>
      <c r="R136" s="51"/>
      <c r="S136" s="49"/>
      <c r="T136" s="50"/>
      <c r="U136" s="50"/>
      <c r="V136" s="50"/>
      <c r="W136" s="48"/>
      <c r="X136" s="50"/>
      <c r="Y136" s="267"/>
      <c r="Z136" s="49"/>
      <c r="AA136" s="50"/>
      <c r="AB136" s="50"/>
      <c r="AC136" s="50"/>
      <c r="AD136" s="48"/>
      <c r="AE136" s="50"/>
      <c r="AF136" s="263"/>
      <c r="AG136" s="49"/>
      <c r="AH136" s="50"/>
      <c r="AI136" s="50"/>
      <c r="AJ136" s="50"/>
      <c r="AK136" s="48"/>
      <c r="AL136" s="50"/>
      <c r="AM136" s="263"/>
      <c r="AN136" s="49"/>
      <c r="AO136" s="50"/>
      <c r="AP136" s="50"/>
      <c r="AQ136" s="50"/>
      <c r="AR136" s="48"/>
      <c r="AS136" s="50"/>
      <c r="AT136" s="263"/>
      <c r="AU136" s="49"/>
      <c r="AV136" s="50"/>
      <c r="AW136" s="50"/>
      <c r="AX136" s="48"/>
      <c r="AY136" s="50"/>
      <c r="AZ136" s="51"/>
    </row>
    <row r="137" spans="1:52">
      <c r="A137" s="111">
        <f t="shared" si="2"/>
        <v>126</v>
      </c>
      <c r="B137" s="47"/>
      <c r="C137" s="47"/>
      <c r="D137" s="47"/>
      <c r="E137" s="48" t="s">
        <v>175</v>
      </c>
      <c r="F137" s="49"/>
      <c r="G137" s="50"/>
      <c r="H137" s="50"/>
      <c r="I137" s="50"/>
      <c r="J137" s="50"/>
      <c r="K137" s="263"/>
      <c r="L137" s="49"/>
      <c r="M137" s="50"/>
      <c r="N137" s="50"/>
      <c r="O137" s="50"/>
      <c r="P137" s="50"/>
      <c r="Q137" s="50"/>
      <c r="R137" s="51"/>
      <c r="S137" s="49"/>
      <c r="T137" s="50"/>
      <c r="U137" s="50"/>
      <c r="V137" s="50"/>
      <c r="W137" s="48"/>
      <c r="X137" s="50"/>
      <c r="Y137" s="267"/>
      <c r="Z137" s="49"/>
      <c r="AA137" s="50"/>
      <c r="AB137" s="50"/>
      <c r="AC137" s="50"/>
      <c r="AD137" s="48"/>
      <c r="AE137" s="50"/>
      <c r="AF137" s="263"/>
      <c r="AG137" s="49"/>
      <c r="AH137" s="50"/>
      <c r="AI137" s="50"/>
      <c r="AJ137" s="50"/>
      <c r="AK137" s="48"/>
      <c r="AL137" s="50"/>
      <c r="AM137" s="263"/>
      <c r="AN137" s="49"/>
      <c r="AO137" s="50"/>
      <c r="AP137" s="50"/>
      <c r="AQ137" s="50"/>
      <c r="AR137" s="48"/>
      <c r="AS137" s="50"/>
      <c r="AT137" s="263"/>
      <c r="AU137" s="49"/>
      <c r="AV137" s="50"/>
      <c r="AW137" s="50"/>
      <c r="AX137" s="48"/>
      <c r="AY137" s="50"/>
      <c r="AZ137" s="51"/>
    </row>
    <row r="138" spans="1:52">
      <c r="A138" s="111">
        <f t="shared" si="2"/>
        <v>127</v>
      </c>
      <c r="B138" s="47"/>
      <c r="C138" s="47"/>
      <c r="D138" s="47"/>
      <c r="E138" s="48" t="s">
        <v>175</v>
      </c>
      <c r="F138" s="49"/>
      <c r="G138" s="50"/>
      <c r="H138" s="50"/>
      <c r="I138" s="50"/>
      <c r="J138" s="50"/>
      <c r="K138" s="263"/>
      <c r="L138" s="49"/>
      <c r="M138" s="50"/>
      <c r="N138" s="50"/>
      <c r="O138" s="50"/>
      <c r="P138" s="50"/>
      <c r="Q138" s="50"/>
      <c r="R138" s="51"/>
      <c r="S138" s="49"/>
      <c r="T138" s="50"/>
      <c r="U138" s="50"/>
      <c r="V138" s="50"/>
      <c r="W138" s="48"/>
      <c r="X138" s="50"/>
      <c r="Y138" s="267"/>
      <c r="Z138" s="49"/>
      <c r="AA138" s="50"/>
      <c r="AB138" s="50"/>
      <c r="AC138" s="50"/>
      <c r="AD138" s="48"/>
      <c r="AE138" s="50"/>
      <c r="AF138" s="263"/>
      <c r="AG138" s="49"/>
      <c r="AH138" s="50"/>
      <c r="AI138" s="50"/>
      <c r="AJ138" s="50"/>
      <c r="AK138" s="48"/>
      <c r="AL138" s="50"/>
      <c r="AM138" s="263"/>
      <c r="AN138" s="49"/>
      <c r="AO138" s="50"/>
      <c r="AP138" s="50"/>
      <c r="AQ138" s="50"/>
      <c r="AR138" s="48"/>
      <c r="AS138" s="50"/>
      <c r="AT138" s="263"/>
      <c r="AU138" s="49"/>
      <c r="AV138" s="50"/>
      <c r="AW138" s="50"/>
      <c r="AX138" s="48"/>
      <c r="AY138" s="50"/>
      <c r="AZ138" s="51"/>
    </row>
    <row r="139" spans="1:52">
      <c r="A139" s="111">
        <f t="shared" si="2"/>
        <v>128</v>
      </c>
      <c r="B139" s="47"/>
      <c r="C139" s="47"/>
      <c r="D139" s="47"/>
      <c r="E139" s="48" t="s">
        <v>175</v>
      </c>
      <c r="F139" s="49"/>
      <c r="G139" s="50"/>
      <c r="H139" s="50"/>
      <c r="I139" s="50"/>
      <c r="J139" s="50"/>
      <c r="K139" s="263"/>
      <c r="L139" s="49"/>
      <c r="M139" s="50"/>
      <c r="N139" s="50"/>
      <c r="O139" s="50"/>
      <c r="P139" s="50"/>
      <c r="Q139" s="50"/>
      <c r="R139" s="51"/>
      <c r="S139" s="49"/>
      <c r="T139" s="50"/>
      <c r="U139" s="50"/>
      <c r="V139" s="50"/>
      <c r="W139" s="48"/>
      <c r="X139" s="50"/>
      <c r="Y139" s="267"/>
      <c r="Z139" s="49"/>
      <c r="AA139" s="50"/>
      <c r="AB139" s="50"/>
      <c r="AC139" s="50"/>
      <c r="AD139" s="48"/>
      <c r="AE139" s="50"/>
      <c r="AF139" s="263"/>
      <c r="AG139" s="49"/>
      <c r="AH139" s="50"/>
      <c r="AI139" s="50"/>
      <c r="AJ139" s="50"/>
      <c r="AK139" s="48"/>
      <c r="AL139" s="50"/>
      <c r="AM139" s="263"/>
      <c r="AN139" s="49"/>
      <c r="AO139" s="50"/>
      <c r="AP139" s="50"/>
      <c r="AQ139" s="50"/>
      <c r="AR139" s="48"/>
      <c r="AS139" s="50"/>
      <c r="AT139" s="263"/>
      <c r="AU139" s="49"/>
      <c r="AV139" s="50"/>
      <c r="AW139" s="50"/>
      <c r="AX139" s="48"/>
      <c r="AY139" s="50"/>
      <c r="AZ139" s="51"/>
    </row>
    <row r="140" spans="1:52">
      <c r="A140" s="111">
        <f t="shared" si="2"/>
        <v>129</v>
      </c>
      <c r="B140" s="47"/>
      <c r="C140" s="47"/>
      <c r="D140" s="47"/>
      <c r="E140" s="48" t="s">
        <v>175</v>
      </c>
      <c r="F140" s="49"/>
      <c r="G140" s="50"/>
      <c r="H140" s="50"/>
      <c r="I140" s="50"/>
      <c r="J140" s="50"/>
      <c r="K140" s="263"/>
      <c r="L140" s="49"/>
      <c r="M140" s="50"/>
      <c r="N140" s="50"/>
      <c r="O140" s="50"/>
      <c r="P140" s="50"/>
      <c r="Q140" s="50"/>
      <c r="R140" s="51"/>
      <c r="S140" s="49"/>
      <c r="T140" s="50"/>
      <c r="U140" s="50"/>
      <c r="V140" s="50"/>
      <c r="W140" s="48"/>
      <c r="X140" s="50"/>
      <c r="Y140" s="267"/>
      <c r="Z140" s="49"/>
      <c r="AA140" s="50"/>
      <c r="AB140" s="50"/>
      <c r="AC140" s="50"/>
      <c r="AD140" s="48"/>
      <c r="AE140" s="50"/>
      <c r="AF140" s="263"/>
      <c r="AG140" s="49"/>
      <c r="AH140" s="50"/>
      <c r="AI140" s="50"/>
      <c r="AJ140" s="50"/>
      <c r="AK140" s="48"/>
      <c r="AL140" s="50"/>
      <c r="AM140" s="263"/>
      <c r="AN140" s="49"/>
      <c r="AO140" s="50"/>
      <c r="AP140" s="50"/>
      <c r="AQ140" s="50"/>
      <c r="AR140" s="48"/>
      <c r="AS140" s="50"/>
      <c r="AT140" s="263"/>
      <c r="AU140" s="49"/>
      <c r="AV140" s="50"/>
      <c r="AW140" s="50"/>
      <c r="AX140" s="48"/>
      <c r="AY140" s="50"/>
      <c r="AZ140" s="51"/>
    </row>
    <row r="141" spans="1:52">
      <c r="A141" s="111">
        <f t="shared" si="2"/>
        <v>130</v>
      </c>
      <c r="B141" s="47"/>
      <c r="C141" s="47"/>
      <c r="D141" s="47"/>
      <c r="E141" s="48" t="s">
        <v>175</v>
      </c>
      <c r="F141" s="49"/>
      <c r="G141" s="50"/>
      <c r="H141" s="50"/>
      <c r="I141" s="50"/>
      <c r="J141" s="50"/>
      <c r="K141" s="263"/>
      <c r="L141" s="49"/>
      <c r="M141" s="50"/>
      <c r="N141" s="50"/>
      <c r="O141" s="50"/>
      <c r="P141" s="50"/>
      <c r="Q141" s="50"/>
      <c r="R141" s="51"/>
      <c r="S141" s="49"/>
      <c r="T141" s="50"/>
      <c r="U141" s="50"/>
      <c r="V141" s="50"/>
      <c r="W141" s="48"/>
      <c r="X141" s="50"/>
      <c r="Y141" s="267"/>
      <c r="Z141" s="49"/>
      <c r="AA141" s="50"/>
      <c r="AB141" s="50"/>
      <c r="AC141" s="50"/>
      <c r="AD141" s="48"/>
      <c r="AE141" s="50"/>
      <c r="AF141" s="263"/>
      <c r="AG141" s="49"/>
      <c r="AH141" s="50"/>
      <c r="AI141" s="50"/>
      <c r="AJ141" s="50"/>
      <c r="AK141" s="48"/>
      <c r="AL141" s="50"/>
      <c r="AM141" s="263"/>
      <c r="AN141" s="49"/>
      <c r="AO141" s="50"/>
      <c r="AP141" s="50"/>
      <c r="AQ141" s="50"/>
      <c r="AR141" s="48"/>
      <c r="AS141" s="50"/>
      <c r="AT141" s="263"/>
      <c r="AU141" s="49"/>
      <c r="AV141" s="50"/>
      <c r="AW141" s="50"/>
      <c r="AX141" s="48"/>
      <c r="AY141" s="50"/>
      <c r="AZ141" s="51"/>
    </row>
    <row r="142" spans="1:52">
      <c r="A142" s="111">
        <f t="shared" si="2"/>
        <v>131</v>
      </c>
      <c r="B142" s="47"/>
      <c r="C142" s="47"/>
      <c r="D142" s="47"/>
      <c r="E142" s="48" t="s">
        <v>175</v>
      </c>
      <c r="F142" s="49"/>
      <c r="G142" s="50"/>
      <c r="H142" s="50"/>
      <c r="I142" s="50"/>
      <c r="J142" s="50"/>
      <c r="K142" s="263"/>
      <c r="L142" s="49"/>
      <c r="M142" s="50"/>
      <c r="N142" s="50"/>
      <c r="O142" s="50"/>
      <c r="P142" s="50"/>
      <c r="Q142" s="50"/>
      <c r="R142" s="51"/>
      <c r="S142" s="49"/>
      <c r="T142" s="50"/>
      <c r="U142" s="50"/>
      <c r="V142" s="50"/>
      <c r="W142" s="48"/>
      <c r="X142" s="50"/>
      <c r="Y142" s="267"/>
      <c r="Z142" s="49"/>
      <c r="AA142" s="50"/>
      <c r="AB142" s="50"/>
      <c r="AC142" s="50"/>
      <c r="AD142" s="48"/>
      <c r="AE142" s="50"/>
      <c r="AF142" s="263"/>
      <c r="AG142" s="49"/>
      <c r="AH142" s="50"/>
      <c r="AI142" s="50"/>
      <c r="AJ142" s="50"/>
      <c r="AK142" s="48"/>
      <c r="AL142" s="50"/>
      <c r="AM142" s="263"/>
      <c r="AN142" s="49"/>
      <c r="AO142" s="50"/>
      <c r="AP142" s="50"/>
      <c r="AQ142" s="50"/>
      <c r="AR142" s="48"/>
      <c r="AS142" s="50"/>
      <c r="AT142" s="263"/>
      <c r="AU142" s="49"/>
      <c r="AV142" s="50"/>
      <c r="AW142" s="50"/>
      <c r="AX142" s="48"/>
      <c r="AY142" s="50"/>
      <c r="AZ142" s="51"/>
    </row>
    <row r="143" spans="1:52">
      <c r="A143" s="111">
        <f t="shared" si="2"/>
        <v>132</v>
      </c>
      <c r="B143" s="47"/>
      <c r="C143" s="47"/>
      <c r="D143" s="47"/>
      <c r="E143" s="48" t="s">
        <v>175</v>
      </c>
      <c r="F143" s="49"/>
      <c r="G143" s="50"/>
      <c r="H143" s="50"/>
      <c r="I143" s="50"/>
      <c r="J143" s="50"/>
      <c r="K143" s="263"/>
      <c r="L143" s="49"/>
      <c r="M143" s="50"/>
      <c r="N143" s="50"/>
      <c r="O143" s="50"/>
      <c r="P143" s="50"/>
      <c r="Q143" s="50"/>
      <c r="R143" s="51"/>
      <c r="S143" s="49"/>
      <c r="T143" s="50"/>
      <c r="U143" s="50"/>
      <c r="V143" s="50"/>
      <c r="W143" s="48"/>
      <c r="X143" s="50"/>
      <c r="Y143" s="267"/>
      <c r="Z143" s="49"/>
      <c r="AA143" s="50"/>
      <c r="AB143" s="50"/>
      <c r="AC143" s="50"/>
      <c r="AD143" s="48"/>
      <c r="AE143" s="50"/>
      <c r="AF143" s="263"/>
      <c r="AG143" s="49"/>
      <c r="AH143" s="50"/>
      <c r="AI143" s="50"/>
      <c r="AJ143" s="50"/>
      <c r="AK143" s="48"/>
      <c r="AL143" s="50"/>
      <c r="AM143" s="263"/>
      <c r="AN143" s="49"/>
      <c r="AO143" s="50"/>
      <c r="AP143" s="50"/>
      <c r="AQ143" s="50"/>
      <c r="AR143" s="48"/>
      <c r="AS143" s="50"/>
      <c r="AT143" s="263"/>
      <c r="AU143" s="49"/>
      <c r="AV143" s="50"/>
      <c r="AW143" s="50"/>
      <c r="AX143" s="48"/>
      <c r="AY143" s="50"/>
      <c r="AZ143" s="51"/>
    </row>
    <row r="144" spans="1:52">
      <c r="A144" s="111">
        <f t="shared" si="2"/>
        <v>133</v>
      </c>
      <c r="B144" s="47"/>
      <c r="C144" s="47"/>
      <c r="D144" s="47"/>
      <c r="E144" s="48" t="s">
        <v>175</v>
      </c>
      <c r="F144" s="49"/>
      <c r="G144" s="50"/>
      <c r="H144" s="50"/>
      <c r="I144" s="50"/>
      <c r="J144" s="50"/>
      <c r="K144" s="263"/>
      <c r="L144" s="49"/>
      <c r="M144" s="50"/>
      <c r="N144" s="50"/>
      <c r="O144" s="50"/>
      <c r="P144" s="50"/>
      <c r="Q144" s="50"/>
      <c r="R144" s="51"/>
      <c r="S144" s="49"/>
      <c r="T144" s="50"/>
      <c r="U144" s="50"/>
      <c r="V144" s="50"/>
      <c r="W144" s="48"/>
      <c r="X144" s="50"/>
      <c r="Y144" s="267"/>
      <c r="Z144" s="49"/>
      <c r="AA144" s="50"/>
      <c r="AB144" s="50"/>
      <c r="AC144" s="50"/>
      <c r="AD144" s="48"/>
      <c r="AE144" s="50"/>
      <c r="AF144" s="263"/>
      <c r="AG144" s="49"/>
      <c r="AH144" s="50"/>
      <c r="AI144" s="50"/>
      <c r="AJ144" s="50"/>
      <c r="AK144" s="48"/>
      <c r="AL144" s="50"/>
      <c r="AM144" s="263"/>
      <c r="AN144" s="49"/>
      <c r="AO144" s="50"/>
      <c r="AP144" s="50"/>
      <c r="AQ144" s="50"/>
      <c r="AR144" s="48"/>
      <c r="AS144" s="50"/>
      <c r="AT144" s="263"/>
      <c r="AU144" s="49"/>
      <c r="AV144" s="50"/>
      <c r="AW144" s="50"/>
      <c r="AX144" s="48"/>
      <c r="AY144" s="50"/>
      <c r="AZ144" s="51"/>
    </row>
    <row r="145" spans="1:52">
      <c r="A145" s="111">
        <f t="shared" si="2"/>
        <v>134</v>
      </c>
      <c r="B145" s="47"/>
      <c r="C145" s="47"/>
      <c r="D145" s="47"/>
      <c r="E145" s="48" t="s">
        <v>175</v>
      </c>
      <c r="F145" s="49"/>
      <c r="G145" s="50"/>
      <c r="H145" s="50"/>
      <c r="I145" s="50"/>
      <c r="J145" s="50"/>
      <c r="K145" s="263"/>
      <c r="L145" s="49"/>
      <c r="M145" s="50"/>
      <c r="N145" s="50"/>
      <c r="O145" s="50"/>
      <c r="P145" s="50"/>
      <c r="Q145" s="50"/>
      <c r="R145" s="51"/>
      <c r="S145" s="49"/>
      <c r="T145" s="50"/>
      <c r="U145" s="50"/>
      <c r="V145" s="50"/>
      <c r="W145" s="48"/>
      <c r="X145" s="50"/>
      <c r="Y145" s="267"/>
      <c r="Z145" s="49"/>
      <c r="AA145" s="50"/>
      <c r="AB145" s="50"/>
      <c r="AC145" s="50"/>
      <c r="AD145" s="48"/>
      <c r="AE145" s="50"/>
      <c r="AF145" s="263"/>
      <c r="AG145" s="49"/>
      <c r="AH145" s="50"/>
      <c r="AI145" s="50"/>
      <c r="AJ145" s="50"/>
      <c r="AK145" s="48"/>
      <c r="AL145" s="50"/>
      <c r="AM145" s="263"/>
      <c r="AN145" s="49"/>
      <c r="AO145" s="50"/>
      <c r="AP145" s="50"/>
      <c r="AQ145" s="50"/>
      <c r="AR145" s="48"/>
      <c r="AS145" s="50"/>
      <c r="AT145" s="263"/>
      <c r="AU145" s="49"/>
      <c r="AV145" s="50"/>
      <c r="AW145" s="50"/>
      <c r="AX145" s="48"/>
      <c r="AY145" s="50"/>
      <c r="AZ145" s="51"/>
    </row>
    <row r="146" spans="1:52">
      <c r="A146" s="111">
        <f t="shared" si="2"/>
        <v>135</v>
      </c>
      <c r="B146" s="47"/>
      <c r="C146" s="47"/>
      <c r="D146" s="47"/>
      <c r="E146" s="48" t="s">
        <v>175</v>
      </c>
      <c r="F146" s="49"/>
      <c r="G146" s="50"/>
      <c r="H146" s="50"/>
      <c r="I146" s="50"/>
      <c r="J146" s="50"/>
      <c r="K146" s="263"/>
      <c r="L146" s="49"/>
      <c r="M146" s="50"/>
      <c r="N146" s="50"/>
      <c r="O146" s="50"/>
      <c r="P146" s="50"/>
      <c r="Q146" s="50"/>
      <c r="R146" s="51"/>
      <c r="S146" s="49"/>
      <c r="T146" s="50"/>
      <c r="U146" s="50"/>
      <c r="V146" s="50"/>
      <c r="W146" s="48"/>
      <c r="X146" s="50"/>
      <c r="Y146" s="267"/>
      <c r="Z146" s="49"/>
      <c r="AA146" s="50"/>
      <c r="AB146" s="50"/>
      <c r="AC146" s="50"/>
      <c r="AD146" s="48"/>
      <c r="AE146" s="50"/>
      <c r="AF146" s="263"/>
      <c r="AG146" s="49"/>
      <c r="AH146" s="50"/>
      <c r="AI146" s="50"/>
      <c r="AJ146" s="50"/>
      <c r="AK146" s="48"/>
      <c r="AL146" s="50"/>
      <c r="AM146" s="263"/>
      <c r="AN146" s="49"/>
      <c r="AO146" s="50"/>
      <c r="AP146" s="50"/>
      <c r="AQ146" s="50"/>
      <c r="AR146" s="48"/>
      <c r="AS146" s="50"/>
      <c r="AT146" s="263"/>
      <c r="AU146" s="49"/>
      <c r="AV146" s="50"/>
      <c r="AW146" s="50"/>
      <c r="AX146" s="48"/>
      <c r="AY146" s="50"/>
      <c r="AZ146" s="51"/>
    </row>
    <row r="147" spans="1:52">
      <c r="A147" s="1">
        <f t="shared" ref="A147:A171" si="3">A146+1</f>
        <v>136</v>
      </c>
      <c r="B147" s="47"/>
      <c r="C147" s="47"/>
      <c r="D147" s="47"/>
      <c r="E147" s="48" t="s">
        <v>175</v>
      </c>
      <c r="F147" s="49"/>
      <c r="G147" s="50"/>
      <c r="H147" s="50"/>
      <c r="I147" s="50"/>
      <c r="J147" s="50"/>
      <c r="K147" s="263"/>
      <c r="L147" s="49"/>
      <c r="M147" s="50"/>
      <c r="N147" s="50"/>
      <c r="O147" s="50"/>
      <c r="P147" s="50"/>
      <c r="Q147" s="50"/>
      <c r="R147" s="51"/>
      <c r="S147" s="49"/>
      <c r="T147" s="50"/>
      <c r="U147" s="50"/>
      <c r="V147" s="50"/>
      <c r="W147" s="48"/>
      <c r="X147" s="50"/>
      <c r="Y147" s="267"/>
      <c r="Z147" s="49"/>
      <c r="AA147" s="50"/>
      <c r="AB147" s="50"/>
      <c r="AC147" s="50"/>
      <c r="AD147" s="48"/>
      <c r="AE147" s="50"/>
      <c r="AF147" s="263"/>
      <c r="AG147" s="49"/>
      <c r="AH147" s="50"/>
      <c r="AI147" s="50"/>
      <c r="AJ147" s="50"/>
      <c r="AK147" s="48"/>
      <c r="AL147" s="50"/>
      <c r="AM147" s="263"/>
      <c r="AN147" s="49"/>
      <c r="AO147" s="50"/>
      <c r="AP147" s="50"/>
      <c r="AQ147" s="50"/>
      <c r="AR147" s="48"/>
      <c r="AS147" s="50"/>
      <c r="AT147" s="263"/>
      <c r="AU147" s="49"/>
      <c r="AV147" s="50"/>
      <c r="AW147" s="50"/>
      <c r="AX147" s="48"/>
      <c r="AY147" s="50"/>
      <c r="AZ147" s="51"/>
    </row>
    <row r="148" spans="1:52">
      <c r="A148" s="1">
        <f t="shared" si="3"/>
        <v>137</v>
      </c>
      <c r="B148" s="47"/>
      <c r="C148" s="47"/>
      <c r="D148" s="47"/>
      <c r="E148" s="48" t="s">
        <v>175</v>
      </c>
      <c r="F148" s="49"/>
      <c r="G148" s="50"/>
      <c r="H148" s="50"/>
      <c r="I148" s="50"/>
      <c r="J148" s="50"/>
      <c r="K148" s="263"/>
      <c r="L148" s="49"/>
      <c r="M148" s="50"/>
      <c r="N148" s="50"/>
      <c r="O148" s="50"/>
      <c r="P148" s="50"/>
      <c r="Q148" s="50"/>
      <c r="R148" s="51"/>
      <c r="S148" s="49"/>
      <c r="T148" s="50"/>
      <c r="U148" s="50"/>
      <c r="V148" s="50"/>
      <c r="W148" s="48"/>
      <c r="X148" s="50"/>
      <c r="Y148" s="267"/>
      <c r="Z148" s="49"/>
      <c r="AA148" s="50"/>
      <c r="AB148" s="50"/>
      <c r="AC148" s="50"/>
      <c r="AD148" s="48"/>
      <c r="AE148" s="50"/>
      <c r="AF148" s="263"/>
      <c r="AG148" s="49"/>
      <c r="AH148" s="50"/>
      <c r="AI148" s="50"/>
      <c r="AJ148" s="50"/>
      <c r="AK148" s="48"/>
      <c r="AL148" s="50"/>
      <c r="AM148" s="263"/>
      <c r="AN148" s="49"/>
      <c r="AO148" s="50"/>
      <c r="AP148" s="50"/>
      <c r="AQ148" s="50"/>
      <c r="AR148" s="48"/>
      <c r="AS148" s="50"/>
      <c r="AT148" s="263"/>
      <c r="AU148" s="49"/>
      <c r="AV148" s="50"/>
      <c r="AW148" s="50"/>
      <c r="AX148" s="48"/>
      <c r="AY148" s="50"/>
      <c r="AZ148" s="51"/>
    </row>
    <row r="149" spans="1:52">
      <c r="A149" s="1">
        <f t="shared" si="3"/>
        <v>138</v>
      </c>
      <c r="B149" s="47"/>
      <c r="C149" s="47"/>
      <c r="D149" s="47"/>
      <c r="E149" s="48" t="s">
        <v>175</v>
      </c>
      <c r="F149" s="49"/>
      <c r="G149" s="50"/>
      <c r="H149" s="50"/>
      <c r="I149" s="50"/>
      <c r="J149" s="50"/>
      <c r="K149" s="263"/>
      <c r="L149" s="49"/>
      <c r="M149" s="50"/>
      <c r="N149" s="50"/>
      <c r="O149" s="50"/>
      <c r="P149" s="50"/>
      <c r="Q149" s="50"/>
      <c r="R149" s="51"/>
      <c r="S149" s="49"/>
      <c r="T149" s="50"/>
      <c r="U149" s="50"/>
      <c r="V149" s="50"/>
      <c r="W149" s="48"/>
      <c r="X149" s="50"/>
      <c r="Y149" s="267"/>
      <c r="Z149" s="49"/>
      <c r="AA149" s="50"/>
      <c r="AB149" s="50"/>
      <c r="AC149" s="50"/>
      <c r="AD149" s="48"/>
      <c r="AE149" s="50"/>
      <c r="AF149" s="263"/>
      <c r="AG149" s="49"/>
      <c r="AH149" s="50"/>
      <c r="AI149" s="50"/>
      <c r="AJ149" s="50"/>
      <c r="AK149" s="48"/>
      <c r="AL149" s="50"/>
      <c r="AM149" s="263"/>
      <c r="AN149" s="49"/>
      <c r="AO149" s="50"/>
      <c r="AP149" s="50"/>
      <c r="AQ149" s="50"/>
      <c r="AR149" s="48"/>
      <c r="AS149" s="50"/>
      <c r="AT149" s="263"/>
      <c r="AU149" s="49"/>
      <c r="AV149" s="50"/>
      <c r="AW149" s="50"/>
      <c r="AX149" s="48"/>
      <c r="AY149" s="50"/>
      <c r="AZ149" s="51"/>
    </row>
    <row r="150" spans="1:52">
      <c r="A150" s="114">
        <f>A149+1</f>
        <v>139</v>
      </c>
      <c r="B150" s="47"/>
      <c r="C150" s="47"/>
      <c r="D150" s="47"/>
      <c r="E150" s="48" t="s">
        <v>175</v>
      </c>
      <c r="F150" s="49"/>
      <c r="G150" s="50"/>
      <c r="H150" s="50"/>
      <c r="I150" s="50"/>
      <c r="J150" s="50"/>
      <c r="K150" s="263"/>
      <c r="L150" s="49"/>
      <c r="M150" s="50"/>
      <c r="N150" s="50"/>
      <c r="O150" s="50"/>
      <c r="P150" s="50"/>
      <c r="Q150" s="50"/>
      <c r="R150" s="51"/>
      <c r="S150" s="49"/>
      <c r="T150" s="50"/>
      <c r="U150" s="50"/>
      <c r="V150" s="50"/>
      <c r="W150" s="48"/>
      <c r="X150" s="50"/>
      <c r="Y150" s="267"/>
      <c r="Z150" s="49"/>
      <c r="AA150" s="50"/>
      <c r="AB150" s="50"/>
      <c r="AC150" s="50"/>
      <c r="AD150" s="48"/>
      <c r="AE150" s="50"/>
      <c r="AF150" s="263"/>
      <c r="AG150" s="49"/>
      <c r="AH150" s="50"/>
      <c r="AI150" s="50"/>
      <c r="AJ150" s="50"/>
      <c r="AK150" s="48"/>
      <c r="AL150" s="50"/>
      <c r="AM150" s="263"/>
      <c r="AN150" s="49"/>
      <c r="AO150" s="50"/>
      <c r="AP150" s="50"/>
      <c r="AQ150" s="50"/>
      <c r="AR150" s="48"/>
      <c r="AS150" s="50"/>
      <c r="AT150" s="263"/>
      <c r="AU150" s="49"/>
      <c r="AV150" s="50"/>
      <c r="AW150" s="50"/>
      <c r="AX150" s="48"/>
      <c r="AY150" s="50"/>
      <c r="AZ150" s="51"/>
    </row>
    <row r="151" spans="1:52">
      <c r="A151" s="114">
        <f t="shared" ref="A151:A161" si="4">A150+1</f>
        <v>140</v>
      </c>
      <c r="B151" s="47"/>
      <c r="C151" s="47"/>
      <c r="D151" s="47"/>
      <c r="E151" s="48" t="s">
        <v>175</v>
      </c>
      <c r="F151" s="49"/>
      <c r="G151" s="50"/>
      <c r="H151" s="50"/>
      <c r="I151" s="50"/>
      <c r="J151" s="50"/>
      <c r="K151" s="263"/>
      <c r="L151" s="49"/>
      <c r="M151" s="50"/>
      <c r="N151" s="50"/>
      <c r="O151" s="50"/>
      <c r="P151" s="50"/>
      <c r="Q151" s="50"/>
      <c r="R151" s="51"/>
      <c r="S151" s="49"/>
      <c r="T151" s="50"/>
      <c r="U151" s="50"/>
      <c r="V151" s="50"/>
      <c r="W151" s="48"/>
      <c r="X151" s="50"/>
      <c r="Y151" s="267"/>
      <c r="Z151" s="49"/>
      <c r="AA151" s="50"/>
      <c r="AB151" s="50"/>
      <c r="AC151" s="50"/>
      <c r="AD151" s="48"/>
      <c r="AE151" s="50"/>
      <c r="AF151" s="263"/>
      <c r="AG151" s="49"/>
      <c r="AH151" s="50"/>
      <c r="AI151" s="50"/>
      <c r="AJ151" s="50"/>
      <c r="AK151" s="48"/>
      <c r="AL151" s="50"/>
      <c r="AM151" s="263"/>
      <c r="AN151" s="49"/>
      <c r="AO151" s="50"/>
      <c r="AP151" s="50"/>
      <c r="AQ151" s="50"/>
      <c r="AR151" s="48"/>
      <c r="AS151" s="50"/>
      <c r="AT151" s="263"/>
      <c r="AU151" s="49"/>
      <c r="AV151" s="50"/>
      <c r="AW151" s="50"/>
      <c r="AX151" s="48"/>
      <c r="AY151" s="50"/>
      <c r="AZ151" s="51"/>
    </row>
    <row r="152" spans="1:52">
      <c r="A152" s="114">
        <f t="shared" si="4"/>
        <v>141</v>
      </c>
      <c r="B152" s="47"/>
      <c r="C152" s="47"/>
      <c r="D152" s="47"/>
      <c r="E152" s="48" t="s">
        <v>175</v>
      </c>
      <c r="F152" s="49"/>
      <c r="G152" s="50"/>
      <c r="H152" s="50"/>
      <c r="I152" s="50"/>
      <c r="J152" s="50"/>
      <c r="K152" s="263"/>
      <c r="L152" s="49"/>
      <c r="M152" s="50"/>
      <c r="N152" s="50"/>
      <c r="O152" s="50"/>
      <c r="P152" s="50"/>
      <c r="Q152" s="50"/>
      <c r="R152" s="51"/>
      <c r="S152" s="49"/>
      <c r="T152" s="50"/>
      <c r="U152" s="50"/>
      <c r="V152" s="50"/>
      <c r="W152" s="48"/>
      <c r="X152" s="50"/>
      <c r="Y152" s="267"/>
      <c r="Z152" s="49"/>
      <c r="AA152" s="50"/>
      <c r="AB152" s="50"/>
      <c r="AC152" s="50"/>
      <c r="AD152" s="48"/>
      <c r="AE152" s="50"/>
      <c r="AF152" s="263"/>
      <c r="AG152" s="49"/>
      <c r="AH152" s="50"/>
      <c r="AI152" s="50"/>
      <c r="AJ152" s="50"/>
      <c r="AK152" s="48"/>
      <c r="AL152" s="50"/>
      <c r="AM152" s="263"/>
      <c r="AN152" s="49"/>
      <c r="AO152" s="50"/>
      <c r="AP152" s="50"/>
      <c r="AQ152" s="50"/>
      <c r="AR152" s="48"/>
      <c r="AS152" s="50"/>
      <c r="AT152" s="263"/>
      <c r="AU152" s="49"/>
      <c r="AV152" s="50"/>
      <c r="AW152" s="50"/>
      <c r="AX152" s="48"/>
      <c r="AY152" s="50"/>
      <c r="AZ152" s="51"/>
    </row>
    <row r="153" spans="1:52">
      <c r="A153" s="114">
        <f t="shared" si="4"/>
        <v>142</v>
      </c>
      <c r="B153" s="47"/>
      <c r="C153" s="47"/>
      <c r="D153" s="47"/>
      <c r="E153" s="48" t="s">
        <v>175</v>
      </c>
      <c r="F153" s="49"/>
      <c r="G153" s="50"/>
      <c r="H153" s="50"/>
      <c r="I153" s="50"/>
      <c r="J153" s="50"/>
      <c r="K153" s="263"/>
      <c r="L153" s="49"/>
      <c r="M153" s="50"/>
      <c r="N153" s="50"/>
      <c r="O153" s="50"/>
      <c r="P153" s="50"/>
      <c r="Q153" s="50"/>
      <c r="R153" s="51"/>
      <c r="S153" s="49"/>
      <c r="T153" s="50"/>
      <c r="U153" s="50"/>
      <c r="V153" s="50"/>
      <c r="W153" s="48"/>
      <c r="X153" s="50"/>
      <c r="Y153" s="267"/>
      <c r="Z153" s="49"/>
      <c r="AA153" s="50"/>
      <c r="AB153" s="50"/>
      <c r="AC153" s="50"/>
      <c r="AD153" s="48"/>
      <c r="AE153" s="50"/>
      <c r="AF153" s="263"/>
      <c r="AG153" s="49"/>
      <c r="AH153" s="50"/>
      <c r="AI153" s="50"/>
      <c r="AJ153" s="50"/>
      <c r="AK153" s="48"/>
      <c r="AL153" s="50"/>
      <c r="AM153" s="263"/>
      <c r="AN153" s="49"/>
      <c r="AO153" s="50"/>
      <c r="AP153" s="50"/>
      <c r="AQ153" s="50"/>
      <c r="AR153" s="48"/>
      <c r="AS153" s="50"/>
      <c r="AT153" s="263"/>
      <c r="AU153" s="49"/>
      <c r="AV153" s="50"/>
      <c r="AW153" s="50"/>
      <c r="AX153" s="48"/>
      <c r="AY153" s="50"/>
      <c r="AZ153" s="51"/>
    </row>
    <row r="154" spans="1:52">
      <c r="A154" s="114">
        <f t="shared" si="4"/>
        <v>143</v>
      </c>
      <c r="B154" s="47"/>
      <c r="C154" s="47"/>
      <c r="D154" s="47"/>
      <c r="E154" s="48" t="s">
        <v>175</v>
      </c>
      <c r="F154" s="49"/>
      <c r="G154" s="50"/>
      <c r="H154" s="50"/>
      <c r="I154" s="50"/>
      <c r="J154" s="50"/>
      <c r="K154" s="263"/>
      <c r="L154" s="49"/>
      <c r="M154" s="50"/>
      <c r="N154" s="50"/>
      <c r="O154" s="50"/>
      <c r="P154" s="50"/>
      <c r="Q154" s="50"/>
      <c r="R154" s="51"/>
      <c r="S154" s="49"/>
      <c r="T154" s="50"/>
      <c r="U154" s="50"/>
      <c r="V154" s="50"/>
      <c r="W154" s="48"/>
      <c r="X154" s="50"/>
      <c r="Y154" s="267"/>
      <c r="Z154" s="49"/>
      <c r="AA154" s="50"/>
      <c r="AB154" s="50"/>
      <c r="AC154" s="50"/>
      <c r="AD154" s="48"/>
      <c r="AE154" s="50"/>
      <c r="AF154" s="263"/>
      <c r="AG154" s="49"/>
      <c r="AH154" s="50"/>
      <c r="AI154" s="50"/>
      <c r="AJ154" s="50"/>
      <c r="AK154" s="48"/>
      <c r="AL154" s="50"/>
      <c r="AM154" s="263"/>
      <c r="AN154" s="49"/>
      <c r="AO154" s="50"/>
      <c r="AP154" s="50"/>
      <c r="AQ154" s="50"/>
      <c r="AR154" s="48"/>
      <c r="AS154" s="50"/>
      <c r="AT154" s="263"/>
      <c r="AU154" s="49"/>
      <c r="AV154" s="50"/>
      <c r="AW154" s="50"/>
      <c r="AX154" s="48"/>
      <c r="AY154" s="50"/>
      <c r="AZ154" s="51"/>
    </row>
    <row r="155" spans="1:52">
      <c r="A155" s="114">
        <f t="shared" si="4"/>
        <v>144</v>
      </c>
      <c r="B155" s="47"/>
      <c r="C155" s="47"/>
      <c r="D155" s="47"/>
      <c r="E155" s="48" t="s">
        <v>175</v>
      </c>
      <c r="F155" s="49"/>
      <c r="G155" s="50"/>
      <c r="H155" s="50"/>
      <c r="I155" s="50"/>
      <c r="J155" s="50"/>
      <c r="K155" s="263"/>
      <c r="L155" s="49"/>
      <c r="M155" s="50"/>
      <c r="N155" s="50"/>
      <c r="O155" s="50"/>
      <c r="P155" s="50"/>
      <c r="Q155" s="50"/>
      <c r="R155" s="51"/>
      <c r="S155" s="49"/>
      <c r="T155" s="50"/>
      <c r="U155" s="50"/>
      <c r="V155" s="50"/>
      <c r="W155" s="48"/>
      <c r="X155" s="50"/>
      <c r="Y155" s="267"/>
      <c r="Z155" s="49"/>
      <c r="AA155" s="50"/>
      <c r="AB155" s="50"/>
      <c r="AC155" s="50"/>
      <c r="AD155" s="48"/>
      <c r="AE155" s="50"/>
      <c r="AF155" s="263"/>
      <c r="AG155" s="49"/>
      <c r="AH155" s="50"/>
      <c r="AI155" s="50"/>
      <c r="AJ155" s="50"/>
      <c r="AK155" s="48"/>
      <c r="AL155" s="50"/>
      <c r="AM155" s="263"/>
      <c r="AN155" s="49"/>
      <c r="AO155" s="50"/>
      <c r="AP155" s="50"/>
      <c r="AQ155" s="50"/>
      <c r="AR155" s="48"/>
      <c r="AS155" s="50"/>
      <c r="AT155" s="263"/>
      <c r="AU155" s="49"/>
      <c r="AV155" s="50"/>
      <c r="AW155" s="50"/>
      <c r="AX155" s="48"/>
      <c r="AY155" s="50"/>
      <c r="AZ155" s="51"/>
    </row>
    <row r="156" spans="1:52">
      <c r="A156" s="114">
        <f t="shared" si="4"/>
        <v>145</v>
      </c>
      <c r="B156" s="47"/>
      <c r="C156" s="47"/>
      <c r="D156" s="47"/>
      <c r="E156" s="48" t="s">
        <v>175</v>
      </c>
      <c r="F156" s="49"/>
      <c r="G156" s="50"/>
      <c r="H156" s="50"/>
      <c r="I156" s="50"/>
      <c r="J156" s="50"/>
      <c r="K156" s="263"/>
      <c r="L156" s="49"/>
      <c r="M156" s="50"/>
      <c r="N156" s="50"/>
      <c r="O156" s="50"/>
      <c r="P156" s="50"/>
      <c r="Q156" s="50"/>
      <c r="R156" s="51"/>
      <c r="S156" s="49"/>
      <c r="T156" s="50"/>
      <c r="U156" s="50"/>
      <c r="V156" s="50"/>
      <c r="W156" s="48"/>
      <c r="X156" s="50"/>
      <c r="Y156" s="267"/>
      <c r="Z156" s="49"/>
      <c r="AA156" s="50"/>
      <c r="AB156" s="50"/>
      <c r="AC156" s="50"/>
      <c r="AD156" s="48"/>
      <c r="AE156" s="50"/>
      <c r="AF156" s="263"/>
      <c r="AG156" s="49"/>
      <c r="AH156" s="50"/>
      <c r="AI156" s="50"/>
      <c r="AJ156" s="50"/>
      <c r="AK156" s="48"/>
      <c r="AL156" s="50"/>
      <c r="AM156" s="263"/>
      <c r="AN156" s="49"/>
      <c r="AO156" s="50"/>
      <c r="AP156" s="50"/>
      <c r="AQ156" s="50"/>
      <c r="AR156" s="48"/>
      <c r="AS156" s="50"/>
      <c r="AT156" s="263"/>
      <c r="AU156" s="49"/>
      <c r="AV156" s="50"/>
      <c r="AW156" s="50"/>
      <c r="AX156" s="48"/>
      <c r="AY156" s="50"/>
      <c r="AZ156" s="51"/>
    </row>
    <row r="157" spans="1:52">
      <c r="A157" s="114">
        <f t="shared" si="4"/>
        <v>146</v>
      </c>
      <c r="B157" s="47"/>
      <c r="C157" s="47"/>
      <c r="D157" s="47"/>
      <c r="E157" s="48" t="s">
        <v>175</v>
      </c>
      <c r="F157" s="49"/>
      <c r="G157" s="50"/>
      <c r="H157" s="50"/>
      <c r="I157" s="50"/>
      <c r="J157" s="50"/>
      <c r="K157" s="263"/>
      <c r="L157" s="49"/>
      <c r="M157" s="50"/>
      <c r="N157" s="50"/>
      <c r="O157" s="50"/>
      <c r="P157" s="50"/>
      <c r="Q157" s="50"/>
      <c r="R157" s="51"/>
      <c r="S157" s="49"/>
      <c r="T157" s="50"/>
      <c r="U157" s="50"/>
      <c r="V157" s="50"/>
      <c r="W157" s="48"/>
      <c r="X157" s="50"/>
      <c r="Y157" s="267"/>
      <c r="Z157" s="49"/>
      <c r="AA157" s="50"/>
      <c r="AB157" s="50"/>
      <c r="AC157" s="50"/>
      <c r="AD157" s="48"/>
      <c r="AE157" s="50"/>
      <c r="AF157" s="263"/>
      <c r="AG157" s="49"/>
      <c r="AH157" s="50"/>
      <c r="AI157" s="50"/>
      <c r="AJ157" s="50"/>
      <c r="AK157" s="48"/>
      <c r="AL157" s="50"/>
      <c r="AM157" s="263"/>
      <c r="AN157" s="49"/>
      <c r="AO157" s="50"/>
      <c r="AP157" s="50"/>
      <c r="AQ157" s="50"/>
      <c r="AR157" s="48"/>
      <c r="AS157" s="50"/>
      <c r="AT157" s="263"/>
      <c r="AU157" s="49"/>
      <c r="AV157" s="50"/>
      <c r="AW157" s="50"/>
      <c r="AX157" s="48"/>
      <c r="AY157" s="50"/>
      <c r="AZ157" s="51"/>
    </row>
    <row r="158" spans="1:52">
      <c r="A158" s="114">
        <f t="shared" si="4"/>
        <v>147</v>
      </c>
      <c r="B158" s="47"/>
      <c r="C158" s="47"/>
      <c r="D158" s="47"/>
      <c r="E158" s="48" t="s">
        <v>175</v>
      </c>
      <c r="F158" s="49"/>
      <c r="G158" s="50"/>
      <c r="H158" s="50"/>
      <c r="I158" s="50"/>
      <c r="J158" s="50"/>
      <c r="K158" s="263"/>
      <c r="L158" s="49"/>
      <c r="M158" s="50"/>
      <c r="N158" s="50"/>
      <c r="O158" s="50"/>
      <c r="P158" s="50"/>
      <c r="Q158" s="50"/>
      <c r="R158" s="51"/>
      <c r="S158" s="49"/>
      <c r="T158" s="50"/>
      <c r="U158" s="50"/>
      <c r="V158" s="50"/>
      <c r="W158" s="48"/>
      <c r="X158" s="50"/>
      <c r="Y158" s="267"/>
      <c r="Z158" s="49"/>
      <c r="AA158" s="50"/>
      <c r="AB158" s="50"/>
      <c r="AC158" s="50"/>
      <c r="AD158" s="48"/>
      <c r="AE158" s="50"/>
      <c r="AF158" s="263"/>
      <c r="AG158" s="49"/>
      <c r="AH158" s="50"/>
      <c r="AI158" s="50"/>
      <c r="AJ158" s="50"/>
      <c r="AK158" s="48"/>
      <c r="AL158" s="50"/>
      <c r="AM158" s="263"/>
      <c r="AN158" s="49"/>
      <c r="AO158" s="50"/>
      <c r="AP158" s="50"/>
      <c r="AQ158" s="50"/>
      <c r="AR158" s="48"/>
      <c r="AS158" s="50"/>
      <c r="AT158" s="263"/>
      <c r="AU158" s="49"/>
      <c r="AV158" s="50"/>
      <c r="AW158" s="50"/>
      <c r="AX158" s="48"/>
      <c r="AY158" s="50"/>
      <c r="AZ158" s="51"/>
    </row>
    <row r="159" spans="1:52">
      <c r="A159" s="114">
        <f t="shared" si="4"/>
        <v>148</v>
      </c>
      <c r="B159" s="47"/>
      <c r="C159" s="47"/>
      <c r="D159" s="47"/>
      <c r="E159" s="48" t="s">
        <v>175</v>
      </c>
      <c r="F159" s="49"/>
      <c r="G159" s="50"/>
      <c r="H159" s="50"/>
      <c r="I159" s="50"/>
      <c r="J159" s="50"/>
      <c r="K159" s="263"/>
      <c r="L159" s="49"/>
      <c r="M159" s="50"/>
      <c r="N159" s="50"/>
      <c r="O159" s="50"/>
      <c r="P159" s="50"/>
      <c r="Q159" s="50"/>
      <c r="R159" s="51"/>
      <c r="S159" s="49"/>
      <c r="T159" s="50"/>
      <c r="U159" s="50"/>
      <c r="V159" s="50"/>
      <c r="W159" s="48"/>
      <c r="X159" s="50"/>
      <c r="Y159" s="267"/>
      <c r="Z159" s="49"/>
      <c r="AA159" s="50"/>
      <c r="AB159" s="50"/>
      <c r="AC159" s="50"/>
      <c r="AD159" s="48"/>
      <c r="AE159" s="50"/>
      <c r="AF159" s="263"/>
      <c r="AG159" s="49"/>
      <c r="AH159" s="50"/>
      <c r="AI159" s="50"/>
      <c r="AJ159" s="50"/>
      <c r="AK159" s="48"/>
      <c r="AL159" s="50"/>
      <c r="AM159" s="263"/>
      <c r="AN159" s="49"/>
      <c r="AO159" s="50"/>
      <c r="AP159" s="50"/>
      <c r="AQ159" s="50"/>
      <c r="AR159" s="48"/>
      <c r="AS159" s="50"/>
      <c r="AT159" s="263"/>
      <c r="AU159" s="49"/>
      <c r="AV159" s="50"/>
      <c r="AW159" s="50"/>
      <c r="AX159" s="48"/>
      <c r="AY159" s="50"/>
      <c r="AZ159" s="51"/>
    </row>
    <row r="160" spans="1:52">
      <c r="A160" s="114">
        <f t="shared" si="4"/>
        <v>149</v>
      </c>
      <c r="B160" s="47"/>
      <c r="C160" s="47"/>
      <c r="D160" s="47"/>
      <c r="E160" s="48" t="s">
        <v>175</v>
      </c>
      <c r="F160" s="49"/>
      <c r="G160" s="50"/>
      <c r="H160" s="50"/>
      <c r="I160" s="50"/>
      <c r="J160" s="50"/>
      <c r="K160" s="263"/>
      <c r="L160" s="49"/>
      <c r="M160" s="50"/>
      <c r="N160" s="50"/>
      <c r="O160" s="50"/>
      <c r="P160" s="50"/>
      <c r="Q160" s="50"/>
      <c r="R160" s="51"/>
      <c r="S160" s="49"/>
      <c r="T160" s="50"/>
      <c r="U160" s="50"/>
      <c r="V160" s="50"/>
      <c r="W160" s="48"/>
      <c r="X160" s="50"/>
      <c r="Y160" s="267"/>
      <c r="Z160" s="49"/>
      <c r="AA160" s="50"/>
      <c r="AB160" s="50"/>
      <c r="AC160" s="50"/>
      <c r="AD160" s="48"/>
      <c r="AE160" s="50"/>
      <c r="AF160" s="263"/>
      <c r="AG160" s="49"/>
      <c r="AH160" s="50"/>
      <c r="AI160" s="50"/>
      <c r="AJ160" s="50"/>
      <c r="AK160" s="48"/>
      <c r="AL160" s="50"/>
      <c r="AM160" s="263"/>
      <c r="AN160" s="49"/>
      <c r="AO160" s="50"/>
      <c r="AP160" s="50"/>
      <c r="AQ160" s="50"/>
      <c r="AR160" s="48"/>
      <c r="AS160" s="50"/>
      <c r="AT160" s="263"/>
      <c r="AU160" s="49"/>
      <c r="AV160" s="50"/>
      <c r="AW160" s="50"/>
      <c r="AX160" s="48"/>
      <c r="AY160" s="50"/>
      <c r="AZ160" s="51"/>
    </row>
    <row r="161" spans="1:56">
      <c r="A161" s="114">
        <f t="shared" si="4"/>
        <v>150</v>
      </c>
      <c r="B161" s="47"/>
      <c r="C161" s="47"/>
      <c r="D161" s="47"/>
      <c r="E161" s="48" t="s">
        <v>175</v>
      </c>
      <c r="F161" s="49"/>
      <c r="G161" s="50"/>
      <c r="H161" s="50"/>
      <c r="I161" s="50"/>
      <c r="J161" s="50"/>
      <c r="K161" s="263"/>
      <c r="L161" s="49"/>
      <c r="M161" s="50"/>
      <c r="N161" s="50"/>
      <c r="O161" s="50"/>
      <c r="P161" s="50"/>
      <c r="Q161" s="50"/>
      <c r="R161" s="51"/>
      <c r="S161" s="49"/>
      <c r="T161" s="50"/>
      <c r="U161" s="50"/>
      <c r="V161" s="50"/>
      <c r="W161" s="48"/>
      <c r="X161" s="50"/>
      <c r="Y161" s="267"/>
      <c r="Z161" s="49"/>
      <c r="AA161" s="50"/>
      <c r="AB161" s="50"/>
      <c r="AC161" s="50"/>
      <c r="AD161" s="48"/>
      <c r="AE161" s="50"/>
      <c r="AF161" s="263"/>
      <c r="AG161" s="49"/>
      <c r="AH161" s="50"/>
      <c r="AI161" s="50"/>
      <c r="AJ161" s="50"/>
      <c r="AK161" s="48"/>
      <c r="AL161" s="50"/>
      <c r="AM161" s="263"/>
      <c r="AN161" s="49"/>
      <c r="AO161" s="50"/>
      <c r="AP161" s="50"/>
      <c r="AQ161" s="50"/>
      <c r="AR161" s="48"/>
      <c r="AS161" s="50"/>
      <c r="AT161" s="263"/>
      <c r="AU161" s="49"/>
      <c r="AV161" s="50"/>
      <c r="AW161" s="50"/>
      <c r="AX161" s="48"/>
      <c r="AY161" s="50"/>
      <c r="AZ161" s="51"/>
    </row>
    <row r="162" spans="1:56">
      <c r="A162" s="1">
        <f t="shared" si="3"/>
        <v>151</v>
      </c>
      <c r="B162" s="47"/>
      <c r="C162" s="47"/>
      <c r="D162" s="47"/>
      <c r="E162" s="48" t="s">
        <v>175</v>
      </c>
      <c r="F162" s="49"/>
      <c r="G162" s="50"/>
      <c r="H162" s="50"/>
      <c r="I162" s="50"/>
      <c r="J162" s="50"/>
      <c r="K162" s="263"/>
      <c r="L162" s="49"/>
      <c r="M162" s="50"/>
      <c r="N162" s="50"/>
      <c r="O162" s="50"/>
      <c r="P162" s="50"/>
      <c r="Q162" s="50"/>
      <c r="R162" s="51"/>
      <c r="S162" s="49"/>
      <c r="T162" s="50"/>
      <c r="U162" s="50"/>
      <c r="V162" s="50"/>
      <c r="W162" s="48"/>
      <c r="X162" s="50"/>
      <c r="Y162" s="267"/>
      <c r="Z162" s="49"/>
      <c r="AA162" s="50"/>
      <c r="AB162" s="50"/>
      <c r="AC162" s="50"/>
      <c r="AD162" s="48"/>
      <c r="AE162" s="50"/>
      <c r="AF162" s="263"/>
      <c r="AG162" s="49"/>
      <c r="AH162" s="50"/>
      <c r="AI162" s="50"/>
      <c r="AJ162" s="50"/>
      <c r="AK162" s="48"/>
      <c r="AL162" s="50"/>
      <c r="AM162" s="263"/>
      <c r="AN162" s="49"/>
      <c r="AO162" s="50"/>
      <c r="AP162" s="50"/>
      <c r="AQ162" s="50"/>
      <c r="AR162" s="48"/>
      <c r="AS162" s="50"/>
      <c r="AT162" s="263"/>
      <c r="AU162" s="49"/>
      <c r="AV162" s="50"/>
      <c r="AW162" s="50"/>
      <c r="AX162" s="48"/>
      <c r="AY162" s="50"/>
      <c r="AZ162" s="51"/>
    </row>
    <row r="163" spans="1:56">
      <c r="A163" s="1">
        <f t="shared" si="3"/>
        <v>152</v>
      </c>
      <c r="B163" s="47"/>
      <c r="C163" s="47"/>
      <c r="D163" s="47"/>
      <c r="E163" s="48" t="s">
        <v>175</v>
      </c>
      <c r="F163" s="49"/>
      <c r="G163" s="50"/>
      <c r="H163" s="50"/>
      <c r="I163" s="50"/>
      <c r="J163" s="50"/>
      <c r="K163" s="263"/>
      <c r="L163" s="49"/>
      <c r="M163" s="50"/>
      <c r="N163" s="50"/>
      <c r="O163" s="50"/>
      <c r="P163" s="50"/>
      <c r="Q163" s="50"/>
      <c r="R163" s="51"/>
      <c r="S163" s="49"/>
      <c r="T163" s="50"/>
      <c r="U163" s="50"/>
      <c r="V163" s="50"/>
      <c r="W163" s="48"/>
      <c r="X163" s="50"/>
      <c r="Y163" s="267"/>
      <c r="Z163" s="49"/>
      <c r="AA163" s="50"/>
      <c r="AB163" s="50"/>
      <c r="AC163" s="50"/>
      <c r="AD163" s="48"/>
      <c r="AE163" s="50"/>
      <c r="AF163" s="263"/>
      <c r="AG163" s="49"/>
      <c r="AH163" s="50"/>
      <c r="AI163" s="50"/>
      <c r="AJ163" s="50"/>
      <c r="AK163" s="48"/>
      <c r="AL163" s="50"/>
      <c r="AM163" s="263"/>
      <c r="AN163" s="49"/>
      <c r="AO163" s="50"/>
      <c r="AP163" s="50"/>
      <c r="AQ163" s="50"/>
      <c r="AR163" s="48"/>
      <c r="AS163" s="50"/>
      <c r="AT163" s="263"/>
      <c r="AU163" s="49"/>
      <c r="AV163" s="50"/>
      <c r="AW163" s="50"/>
      <c r="AX163" s="48"/>
      <c r="AY163" s="50"/>
      <c r="AZ163" s="51"/>
    </row>
    <row r="164" spans="1:56">
      <c r="A164" s="1">
        <f t="shared" si="3"/>
        <v>153</v>
      </c>
      <c r="B164" s="47"/>
      <c r="C164" s="47"/>
      <c r="D164" s="47"/>
      <c r="E164" s="48" t="s">
        <v>175</v>
      </c>
      <c r="F164" s="49"/>
      <c r="G164" s="50"/>
      <c r="H164" s="50"/>
      <c r="I164" s="50"/>
      <c r="J164" s="50"/>
      <c r="K164" s="263"/>
      <c r="L164" s="49"/>
      <c r="M164" s="50"/>
      <c r="N164" s="50"/>
      <c r="O164" s="50"/>
      <c r="P164" s="50"/>
      <c r="Q164" s="50"/>
      <c r="R164" s="51"/>
      <c r="S164" s="49"/>
      <c r="T164" s="50"/>
      <c r="U164" s="50"/>
      <c r="V164" s="50"/>
      <c r="W164" s="48"/>
      <c r="X164" s="50"/>
      <c r="Y164" s="267"/>
      <c r="Z164" s="49"/>
      <c r="AA164" s="50"/>
      <c r="AB164" s="50"/>
      <c r="AC164" s="50"/>
      <c r="AD164" s="48"/>
      <c r="AE164" s="50"/>
      <c r="AF164" s="263"/>
      <c r="AG164" s="49"/>
      <c r="AH164" s="50"/>
      <c r="AI164" s="50"/>
      <c r="AJ164" s="50"/>
      <c r="AK164" s="48"/>
      <c r="AL164" s="50"/>
      <c r="AM164" s="263"/>
      <c r="AN164" s="49"/>
      <c r="AO164" s="50"/>
      <c r="AP164" s="50"/>
      <c r="AQ164" s="50"/>
      <c r="AR164" s="48"/>
      <c r="AS164" s="50"/>
      <c r="AT164" s="263"/>
      <c r="AU164" s="49"/>
      <c r="AV164" s="50"/>
      <c r="AW164" s="50"/>
      <c r="AX164" s="48"/>
      <c r="AY164" s="50"/>
      <c r="AZ164" s="51"/>
    </row>
    <row r="165" spans="1:56">
      <c r="A165" s="1">
        <f t="shared" si="3"/>
        <v>154</v>
      </c>
      <c r="B165" s="47"/>
      <c r="C165" s="47"/>
      <c r="D165" s="47"/>
      <c r="E165" s="48" t="s">
        <v>175</v>
      </c>
      <c r="F165" s="49"/>
      <c r="G165" s="50"/>
      <c r="H165" s="50"/>
      <c r="I165" s="50"/>
      <c r="J165" s="50"/>
      <c r="K165" s="263"/>
      <c r="L165" s="49"/>
      <c r="M165" s="50"/>
      <c r="N165" s="50"/>
      <c r="O165" s="50"/>
      <c r="P165" s="50"/>
      <c r="Q165" s="50"/>
      <c r="R165" s="51"/>
      <c r="S165" s="49"/>
      <c r="T165" s="50"/>
      <c r="U165" s="50"/>
      <c r="V165" s="50"/>
      <c r="W165" s="48"/>
      <c r="X165" s="50"/>
      <c r="Y165" s="267"/>
      <c r="Z165" s="49"/>
      <c r="AA165" s="50"/>
      <c r="AB165" s="50"/>
      <c r="AC165" s="50"/>
      <c r="AD165" s="48"/>
      <c r="AE165" s="50"/>
      <c r="AF165" s="263"/>
      <c r="AG165" s="49"/>
      <c r="AH165" s="50"/>
      <c r="AI165" s="50"/>
      <c r="AJ165" s="50"/>
      <c r="AK165" s="48"/>
      <c r="AL165" s="50"/>
      <c r="AM165" s="263"/>
      <c r="AN165" s="49"/>
      <c r="AO165" s="50"/>
      <c r="AP165" s="50"/>
      <c r="AQ165" s="50"/>
      <c r="AR165" s="48"/>
      <c r="AS165" s="50"/>
      <c r="AT165" s="263"/>
      <c r="AU165" s="49"/>
      <c r="AV165" s="50"/>
      <c r="AW165" s="50"/>
      <c r="AX165" s="48"/>
      <c r="AY165" s="50"/>
      <c r="AZ165" s="51"/>
    </row>
    <row r="166" spans="1:56">
      <c r="A166" s="1">
        <f t="shared" si="3"/>
        <v>155</v>
      </c>
      <c r="B166" s="47"/>
      <c r="C166" s="47"/>
      <c r="D166" s="47"/>
      <c r="E166" s="48" t="s">
        <v>175</v>
      </c>
      <c r="F166" s="49"/>
      <c r="G166" s="50"/>
      <c r="H166" s="50"/>
      <c r="I166" s="50"/>
      <c r="J166" s="50"/>
      <c r="K166" s="263"/>
      <c r="L166" s="49"/>
      <c r="M166" s="50"/>
      <c r="N166" s="50"/>
      <c r="O166" s="50"/>
      <c r="P166" s="50"/>
      <c r="Q166" s="50"/>
      <c r="R166" s="51"/>
      <c r="S166" s="49"/>
      <c r="T166" s="50"/>
      <c r="U166" s="50"/>
      <c r="V166" s="50"/>
      <c r="W166" s="48"/>
      <c r="X166" s="50"/>
      <c r="Y166" s="267"/>
      <c r="Z166" s="49"/>
      <c r="AA166" s="50"/>
      <c r="AB166" s="50"/>
      <c r="AC166" s="50"/>
      <c r="AD166" s="48"/>
      <c r="AE166" s="50"/>
      <c r="AF166" s="263"/>
      <c r="AG166" s="49"/>
      <c r="AH166" s="50"/>
      <c r="AI166" s="50"/>
      <c r="AJ166" s="50"/>
      <c r="AK166" s="48"/>
      <c r="AL166" s="50"/>
      <c r="AM166" s="263"/>
      <c r="AN166" s="49"/>
      <c r="AO166" s="50"/>
      <c r="AP166" s="50"/>
      <c r="AQ166" s="50"/>
      <c r="AR166" s="48"/>
      <c r="AS166" s="50"/>
      <c r="AT166" s="263"/>
      <c r="AU166" s="49"/>
      <c r="AV166" s="50"/>
      <c r="AW166" s="50"/>
      <c r="AX166" s="48"/>
      <c r="AY166" s="50"/>
      <c r="AZ166" s="51"/>
    </row>
    <row r="167" spans="1:56">
      <c r="A167" s="1">
        <f t="shared" si="3"/>
        <v>156</v>
      </c>
      <c r="B167" s="47"/>
      <c r="C167" s="47"/>
      <c r="D167" s="47"/>
      <c r="E167" s="48" t="s">
        <v>175</v>
      </c>
      <c r="F167" s="49"/>
      <c r="G167" s="50"/>
      <c r="H167" s="50"/>
      <c r="I167" s="50"/>
      <c r="J167" s="50"/>
      <c r="K167" s="263"/>
      <c r="L167" s="49"/>
      <c r="M167" s="50"/>
      <c r="N167" s="50"/>
      <c r="O167" s="50"/>
      <c r="P167" s="50"/>
      <c r="Q167" s="50"/>
      <c r="R167" s="51"/>
      <c r="S167" s="49"/>
      <c r="T167" s="50"/>
      <c r="U167" s="50"/>
      <c r="V167" s="50"/>
      <c r="W167" s="48"/>
      <c r="X167" s="50"/>
      <c r="Y167" s="267"/>
      <c r="Z167" s="49"/>
      <c r="AA167" s="50"/>
      <c r="AB167" s="50"/>
      <c r="AC167" s="50"/>
      <c r="AD167" s="48"/>
      <c r="AE167" s="50"/>
      <c r="AF167" s="263"/>
      <c r="AG167" s="49"/>
      <c r="AH167" s="50"/>
      <c r="AI167" s="50"/>
      <c r="AJ167" s="50"/>
      <c r="AK167" s="48"/>
      <c r="AL167" s="50"/>
      <c r="AM167" s="263"/>
      <c r="AN167" s="49"/>
      <c r="AO167" s="50"/>
      <c r="AP167" s="50"/>
      <c r="AQ167" s="50"/>
      <c r="AR167" s="48"/>
      <c r="AS167" s="50"/>
      <c r="AT167" s="263"/>
      <c r="AU167" s="49"/>
      <c r="AV167" s="50"/>
      <c r="AW167" s="50"/>
      <c r="AX167" s="48"/>
      <c r="AY167" s="50"/>
      <c r="AZ167" s="51"/>
    </row>
    <row r="168" spans="1:56">
      <c r="A168" s="1">
        <f t="shared" si="3"/>
        <v>157</v>
      </c>
      <c r="B168" s="47"/>
      <c r="C168" s="47"/>
      <c r="D168" s="47"/>
      <c r="E168" s="48" t="s">
        <v>175</v>
      </c>
      <c r="F168" s="49"/>
      <c r="G168" s="50"/>
      <c r="H168" s="50"/>
      <c r="I168" s="50"/>
      <c r="J168" s="50"/>
      <c r="K168" s="263"/>
      <c r="L168" s="49"/>
      <c r="M168" s="50"/>
      <c r="N168" s="50"/>
      <c r="O168" s="50"/>
      <c r="P168" s="50"/>
      <c r="Q168" s="50"/>
      <c r="R168" s="51"/>
      <c r="S168" s="49"/>
      <c r="T168" s="50"/>
      <c r="U168" s="50"/>
      <c r="V168" s="50"/>
      <c r="W168" s="48"/>
      <c r="X168" s="50"/>
      <c r="Y168" s="267"/>
      <c r="Z168" s="49"/>
      <c r="AA168" s="50"/>
      <c r="AB168" s="50"/>
      <c r="AC168" s="50"/>
      <c r="AD168" s="48"/>
      <c r="AE168" s="50"/>
      <c r="AF168" s="263"/>
      <c r="AG168" s="49"/>
      <c r="AH168" s="50"/>
      <c r="AI168" s="50"/>
      <c r="AJ168" s="50"/>
      <c r="AK168" s="48"/>
      <c r="AL168" s="50"/>
      <c r="AM168" s="263"/>
      <c r="AN168" s="49"/>
      <c r="AO168" s="50"/>
      <c r="AP168" s="50"/>
      <c r="AQ168" s="50"/>
      <c r="AR168" s="48"/>
      <c r="AS168" s="50"/>
      <c r="AT168" s="263"/>
      <c r="AU168" s="49"/>
      <c r="AV168" s="50"/>
      <c r="AW168" s="50"/>
      <c r="AX168" s="48"/>
      <c r="AY168" s="50"/>
      <c r="AZ168" s="51"/>
    </row>
    <row r="169" spans="1:56">
      <c r="A169" s="1">
        <f t="shared" si="3"/>
        <v>158</v>
      </c>
      <c r="B169" s="47"/>
      <c r="C169" s="47"/>
      <c r="D169" s="47"/>
      <c r="E169" s="48" t="s">
        <v>175</v>
      </c>
      <c r="F169" s="49"/>
      <c r="G169" s="50"/>
      <c r="H169" s="50"/>
      <c r="I169" s="50"/>
      <c r="J169" s="50"/>
      <c r="K169" s="263"/>
      <c r="L169" s="49"/>
      <c r="M169" s="50"/>
      <c r="N169" s="50"/>
      <c r="O169" s="50"/>
      <c r="P169" s="50"/>
      <c r="Q169" s="50"/>
      <c r="R169" s="51"/>
      <c r="S169" s="49"/>
      <c r="T169" s="50"/>
      <c r="U169" s="50"/>
      <c r="V169" s="50"/>
      <c r="W169" s="48"/>
      <c r="X169" s="50"/>
      <c r="Y169" s="267"/>
      <c r="Z169" s="49"/>
      <c r="AA169" s="50"/>
      <c r="AB169" s="50"/>
      <c r="AC169" s="50"/>
      <c r="AD169" s="48"/>
      <c r="AE169" s="50"/>
      <c r="AF169" s="263"/>
      <c r="AG169" s="49"/>
      <c r="AH169" s="50"/>
      <c r="AI169" s="50"/>
      <c r="AJ169" s="50"/>
      <c r="AK169" s="48"/>
      <c r="AL169" s="50"/>
      <c r="AM169" s="263"/>
      <c r="AN169" s="49"/>
      <c r="AO169" s="50"/>
      <c r="AP169" s="50"/>
      <c r="AQ169" s="50"/>
      <c r="AR169" s="48"/>
      <c r="AS169" s="50"/>
      <c r="AT169" s="263"/>
      <c r="AU169" s="49"/>
      <c r="AV169" s="50"/>
      <c r="AW169" s="50"/>
      <c r="AX169" s="48"/>
      <c r="AY169" s="50"/>
      <c r="AZ169" s="51"/>
    </row>
    <row r="170" spans="1:56">
      <c r="A170" s="1">
        <f t="shared" si="3"/>
        <v>159</v>
      </c>
      <c r="B170" s="47"/>
      <c r="C170" s="47"/>
      <c r="D170" s="47"/>
      <c r="E170" s="48" t="s">
        <v>175</v>
      </c>
      <c r="F170" s="49"/>
      <c r="G170" s="50"/>
      <c r="H170" s="50"/>
      <c r="I170" s="50"/>
      <c r="J170" s="50"/>
      <c r="K170" s="263"/>
      <c r="L170" s="49"/>
      <c r="M170" s="50"/>
      <c r="N170" s="50"/>
      <c r="O170" s="50"/>
      <c r="P170" s="50"/>
      <c r="Q170" s="50"/>
      <c r="R170" s="51"/>
      <c r="S170" s="49"/>
      <c r="T170" s="50"/>
      <c r="U170" s="50"/>
      <c r="V170" s="50"/>
      <c r="W170" s="48"/>
      <c r="X170" s="50"/>
      <c r="Y170" s="267"/>
      <c r="Z170" s="49"/>
      <c r="AA170" s="50"/>
      <c r="AB170" s="50"/>
      <c r="AC170" s="50"/>
      <c r="AD170" s="48"/>
      <c r="AE170" s="50"/>
      <c r="AF170" s="263"/>
      <c r="AG170" s="49"/>
      <c r="AH170" s="50"/>
      <c r="AI170" s="50"/>
      <c r="AJ170" s="50"/>
      <c r="AK170" s="48"/>
      <c r="AL170" s="50"/>
      <c r="AM170" s="263"/>
      <c r="AN170" s="49"/>
      <c r="AO170" s="50"/>
      <c r="AP170" s="50"/>
      <c r="AQ170" s="50"/>
      <c r="AR170" s="48"/>
      <c r="AS170" s="50"/>
      <c r="AT170" s="263"/>
      <c r="AU170" s="49"/>
      <c r="AV170" s="50"/>
      <c r="AW170" s="50"/>
      <c r="AX170" s="48"/>
      <c r="AY170" s="50"/>
      <c r="AZ170" s="51"/>
    </row>
    <row r="171" spans="1:56" ht="13.5" thickBot="1">
      <c r="A171" s="272">
        <f t="shared" si="3"/>
        <v>160</v>
      </c>
      <c r="B171" s="273"/>
      <c r="C171" s="273"/>
      <c r="D171" s="273"/>
      <c r="E171" s="274" t="s">
        <v>175</v>
      </c>
      <c r="F171" s="52"/>
      <c r="G171" s="273"/>
      <c r="H171" s="273"/>
      <c r="I171" s="273"/>
      <c r="J171" s="273"/>
      <c r="K171" s="275"/>
      <c r="L171" s="52"/>
      <c r="M171" s="273"/>
      <c r="N171" s="273"/>
      <c r="O171" s="273"/>
      <c r="P171" s="273"/>
      <c r="Q171" s="273"/>
      <c r="R171" s="276"/>
      <c r="S171" s="52"/>
      <c r="T171" s="273"/>
      <c r="U171" s="273"/>
      <c r="V171" s="273"/>
      <c r="W171" s="274"/>
      <c r="X171" s="273"/>
      <c r="Y171" s="277"/>
      <c r="Z171" s="52"/>
      <c r="AA171" s="273"/>
      <c r="AB171" s="273"/>
      <c r="AC171" s="273"/>
      <c r="AD171" s="274"/>
      <c r="AE171" s="273"/>
      <c r="AF171" s="275"/>
      <c r="AG171" s="52"/>
      <c r="AH171" s="273"/>
      <c r="AI171" s="273"/>
      <c r="AJ171" s="273"/>
      <c r="AK171" s="274"/>
      <c r="AL171" s="273"/>
      <c r="AM171" s="275"/>
      <c r="AN171" s="52"/>
      <c r="AO171" s="273"/>
      <c r="AP171" s="273"/>
      <c r="AQ171" s="273"/>
      <c r="AR171" s="274"/>
      <c r="AS171" s="273"/>
      <c r="AT171" s="275"/>
      <c r="AU171" s="52"/>
      <c r="AV171" s="273"/>
      <c r="AW171" s="273"/>
      <c r="AX171" s="274"/>
      <c r="AY171" s="273"/>
      <c r="AZ171" s="276"/>
    </row>
    <row r="172" spans="1:56" ht="13.5" thickTop="1">
      <c r="A172" s="576" t="s">
        <v>0</v>
      </c>
      <c r="B172" s="656" t="s">
        <v>16</v>
      </c>
      <c r="C172" s="576" t="s">
        <v>9</v>
      </c>
      <c r="D172" s="576" t="s">
        <v>1</v>
      </c>
      <c r="E172" s="573" t="s">
        <v>20</v>
      </c>
      <c r="F172" s="115">
        <f t="shared" ref="F172:AZ172" si="5">SUM(F12:F171)</f>
        <v>0</v>
      </c>
      <c r="G172" s="116">
        <f t="shared" si="5"/>
        <v>0</v>
      </c>
      <c r="H172" s="116">
        <f t="shared" si="5"/>
        <v>0</v>
      </c>
      <c r="I172" s="116">
        <f t="shared" si="5"/>
        <v>0</v>
      </c>
      <c r="J172" s="116">
        <f t="shared" si="5"/>
        <v>0</v>
      </c>
      <c r="K172" s="116">
        <f t="shared" si="5"/>
        <v>0</v>
      </c>
      <c r="L172" s="115">
        <f t="shared" si="5"/>
        <v>0</v>
      </c>
      <c r="M172" s="116">
        <f t="shared" si="5"/>
        <v>0</v>
      </c>
      <c r="N172" s="116">
        <f t="shared" si="5"/>
        <v>0</v>
      </c>
      <c r="O172" s="116">
        <f t="shared" si="5"/>
        <v>0</v>
      </c>
      <c r="P172" s="116">
        <f t="shared" si="5"/>
        <v>0</v>
      </c>
      <c r="Q172" s="116">
        <f t="shared" si="5"/>
        <v>0</v>
      </c>
      <c r="R172" s="116">
        <f t="shared" si="5"/>
        <v>0</v>
      </c>
      <c r="S172" s="115">
        <f t="shared" si="5"/>
        <v>0</v>
      </c>
      <c r="T172" s="116">
        <f t="shared" si="5"/>
        <v>0</v>
      </c>
      <c r="U172" s="116">
        <f t="shared" si="5"/>
        <v>0</v>
      </c>
      <c r="V172" s="116">
        <f t="shared" si="5"/>
        <v>0</v>
      </c>
      <c r="W172" s="117">
        <f t="shared" si="5"/>
        <v>0</v>
      </c>
      <c r="X172" s="117">
        <f t="shared" si="5"/>
        <v>0</v>
      </c>
      <c r="Y172" s="117">
        <f t="shared" si="5"/>
        <v>0</v>
      </c>
      <c r="Z172" s="115">
        <f t="shared" si="5"/>
        <v>0</v>
      </c>
      <c r="AA172" s="116">
        <f t="shared" si="5"/>
        <v>0</v>
      </c>
      <c r="AB172" s="116">
        <f t="shared" si="5"/>
        <v>0</v>
      </c>
      <c r="AC172" s="116">
        <f t="shared" si="5"/>
        <v>0</v>
      </c>
      <c r="AD172" s="117">
        <f t="shared" si="5"/>
        <v>0</v>
      </c>
      <c r="AE172" s="117">
        <f t="shared" si="5"/>
        <v>0</v>
      </c>
      <c r="AF172" s="117">
        <f t="shared" si="5"/>
        <v>0</v>
      </c>
      <c r="AG172" s="115">
        <f t="shared" si="5"/>
        <v>0</v>
      </c>
      <c r="AH172" s="116">
        <f t="shared" si="5"/>
        <v>0</v>
      </c>
      <c r="AI172" s="116">
        <f t="shared" si="5"/>
        <v>0</v>
      </c>
      <c r="AJ172" s="116">
        <f t="shared" si="5"/>
        <v>0</v>
      </c>
      <c r="AK172" s="117">
        <f t="shared" si="5"/>
        <v>0</v>
      </c>
      <c r="AL172" s="117">
        <f>SUM(AL12:AL171)</f>
        <v>0</v>
      </c>
      <c r="AM172" s="117">
        <f t="shared" si="5"/>
        <v>0</v>
      </c>
      <c r="AN172" s="115">
        <f t="shared" si="5"/>
        <v>0</v>
      </c>
      <c r="AO172" s="116">
        <f t="shared" si="5"/>
        <v>0</v>
      </c>
      <c r="AP172" s="116">
        <f t="shared" si="5"/>
        <v>0</v>
      </c>
      <c r="AQ172" s="116">
        <f t="shared" si="5"/>
        <v>0</v>
      </c>
      <c r="AR172" s="117">
        <f t="shared" si="5"/>
        <v>0</v>
      </c>
      <c r="AS172" s="117">
        <f t="shared" si="5"/>
        <v>0</v>
      </c>
      <c r="AT172" s="117">
        <f t="shared" si="5"/>
        <v>0</v>
      </c>
      <c r="AU172" s="115">
        <f t="shared" si="5"/>
        <v>0</v>
      </c>
      <c r="AV172" s="116">
        <f t="shared" si="5"/>
        <v>0</v>
      </c>
      <c r="AW172" s="116">
        <f t="shared" si="5"/>
        <v>0</v>
      </c>
      <c r="AX172" s="117">
        <f t="shared" si="5"/>
        <v>0</v>
      </c>
      <c r="AY172" s="116">
        <f t="shared" si="5"/>
        <v>0</v>
      </c>
      <c r="AZ172" s="118">
        <f t="shared" si="5"/>
        <v>0</v>
      </c>
    </row>
    <row r="173" spans="1:56" ht="15">
      <c r="A173" s="576"/>
      <c r="B173" s="656"/>
      <c r="C173" s="576"/>
      <c r="D173" s="576"/>
      <c r="E173" s="573"/>
      <c r="F173" s="113" t="s">
        <v>2</v>
      </c>
      <c r="G173" s="45" t="s">
        <v>3</v>
      </c>
      <c r="H173" s="45" t="s">
        <v>4</v>
      </c>
      <c r="I173" s="45" t="s">
        <v>5</v>
      </c>
      <c r="J173" s="269" t="s">
        <v>359</v>
      </c>
      <c r="K173" s="270" t="s">
        <v>360</v>
      </c>
      <c r="L173" s="113" t="s">
        <v>2</v>
      </c>
      <c r="M173" s="45" t="s">
        <v>3</v>
      </c>
      <c r="N173" s="45" t="s">
        <v>6</v>
      </c>
      <c r="O173" s="45" t="s">
        <v>4</v>
      </c>
      <c r="P173" s="45" t="s">
        <v>5</v>
      </c>
      <c r="Q173" s="269" t="s">
        <v>359</v>
      </c>
      <c r="R173" s="270" t="s">
        <v>360</v>
      </c>
      <c r="S173" s="113" t="s">
        <v>2</v>
      </c>
      <c r="T173" s="45" t="s">
        <v>3</v>
      </c>
      <c r="U173" s="45" t="s">
        <v>6</v>
      </c>
      <c r="V173" s="45" t="s">
        <v>4</v>
      </c>
      <c r="W173" s="112" t="s">
        <v>5</v>
      </c>
      <c r="X173" s="269" t="s">
        <v>359</v>
      </c>
      <c r="Y173" s="270" t="s">
        <v>360</v>
      </c>
      <c r="Z173" s="113" t="s">
        <v>2</v>
      </c>
      <c r="AA173" s="45" t="s">
        <v>3</v>
      </c>
      <c r="AB173" s="45" t="s">
        <v>6</v>
      </c>
      <c r="AC173" s="45" t="s">
        <v>4</v>
      </c>
      <c r="AD173" s="112" t="s">
        <v>5</v>
      </c>
      <c r="AE173" s="269" t="s">
        <v>359</v>
      </c>
      <c r="AF173" s="270" t="s">
        <v>360</v>
      </c>
      <c r="AG173" s="113" t="s">
        <v>2</v>
      </c>
      <c r="AH173" s="45" t="s">
        <v>3</v>
      </c>
      <c r="AI173" s="45" t="s">
        <v>6</v>
      </c>
      <c r="AJ173" s="45" t="s">
        <v>4</v>
      </c>
      <c r="AK173" s="45" t="s">
        <v>5</v>
      </c>
      <c r="AL173" s="271" t="s">
        <v>359</v>
      </c>
      <c r="AM173" s="270" t="s">
        <v>360</v>
      </c>
      <c r="AN173" s="113" t="s">
        <v>2</v>
      </c>
      <c r="AO173" s="45" t="s">
        <v>3</v>
      </c>
      <c r="AP173" s="45" t="s">
        <v>6</v>
      </c>
      <c r="AQ173" s="45" t="s">
        <v>4</v>
      </c>
      <c r="AR173" s="112" t="s">
        <v>5</v>
      </c>
      <c r="AS173" s="269" t="s">
        <v>359</v>
      </c>
      <c r="AT173" s="270" t="s">
        <v>360</v>
      </c>
      <c r="AU173" s="113" t="s">
        <v>2</v>
      </c>
      <c r="AV173" s="45" t="s">
        <v>6</v>
      </c>
      <c r="AW173" s="45" t="s">
        <v>4</v>
      </c>
      <c r="AX173" s="112" t="s">
        <v>5</v>
      </c>
      <c r="AY173" s="269" t="s">
        <v>359</v>
      </c>
      <c r="AZ173" s="270" t="s">
        <v>360</v>
      </c>
    </row>
    <row r="174" spans="1:56" ht="13.5" thickBot="1">
      <c r="A174" s="577"/>
      <c r="B174" s="657"/>
      <c r="C174" s="577"/>
      <c r="D174" s="577"/>
      <c r="E174" s="574"/>
      <c r="F174" s="625">
        <f>F8</f>
        <v>0</v>
      </c>
      <c r="G174" s="626"/>
      <c r="H174" s="626"/>
      <c r="I174" s="626"/>
      <c r="J174" s="626"/>
      <c r="K174" s="627"/>
      <c r="L174" s="625">
        <f>F174+1</f>
        <v>1</v>
      </c>
      <c r="M174" s="626"/>
      <c r="N174" s="626"/>
      <c r="O174" s="626"/>
      <c r="P174" s="626"/>
      <c r="Q174" s="626"/>
      <c r="R174" s="627"/>
      <c r="S174" s="625">
        <f>L174+1</f>
        <v>2</v>
      </c>
      <c r="T174" s="626"/>
      <c r="U174" s="626"/>
      <c r="V174" s="626"/>
      <c r="W174" s="626"/>
      <c r="X174" s="626"/>
      <c r="Y174" s="627"/>
      <c r="Z174" s="633">
        <f>S174+1</f>
        <v>3</v>
      </c>
      <c r="AA174" s="634"/>
      <c r="AB174" s="634"/>
      <c r="AC174" s="634"/>
      <c r="AD174" s="634"/>
      <c r="AE174" s="634"/>
      <c r="AF174" s="635"/>
      <c r="AG174" s="625">
        <f>Z174+1</f>
        <v>4</v>
      </c>
      <c r="AH174" s="626"/>
      <c r="AI174" s="626"/>
      <c r="AJ174" s="626"/>
      <c r="AK174" s="626"/>
      <c r="AL174" s="626"/>
      <c r="AM174" s="627"/>
      <c r="AN174" s="625">
        <f>AG174+1</f>
        <v>5</v>
      </c>
      <c r="AO174" s="626"/>
      <c r="AP174" s="626"/>
      <c r="AQ174" s="626"/>
      <c r="AR174" s="626"/>
      <c r="AS174" s="626"/>
      <c r="AT174" s="627"/>
      <c r="AU174" s="625">
        <f>AN174+1</f>
        <v>6</v>
      </c>
      <c r="AV174" s="626"/>
      <c r="AW174" s="626"/>
      <c r="AX174" s="626"/>
      <c r="AY174" s="626"/>
      <c r="AZ174" s="627"/>
    </row>
    <row r="175" spans="1:56" ht="15.5">
      <c r="E175" t="s">
        <v>93</v>
      </c>
      <c r="F175" s="7">
        <f>SUMPRODUCT(($C12:$C171="男")*(F12:F171=1))</f>
        <v>0</v>
      </c>
      <c r="G175" s="7">
        <f>SUMPRODUCT(($C12:$C171="男")*(G12:G171=1))</f>
        <v>0</v>
      </c>
      <c r="L175" s="7">
        <f>SUMPRODUCT(($C12:$C171="男")*(L12:L171=1))</f>
        <v>0</v>
      </c>
      <c r="M175" s="7">
        <f>SUMPRODUCT(($C12:$C171="男")*(M12:M171=1))</f>
        <v>0</v>
      </c>
      <c r="S175" s="7">
        <f>SUMPRODUCT(($C12:$C171="男")*(S12:S171=1))</f>
        <v>0</v>
      </c>
      <c r="T175" s="7">
        <f>SUMPRODUCT(($C12:$C171="男")*(T12:T171=1))</f>
        <v>0</v>
      </c>
      <c r="Z175" s="7">
        <f>SUMPRODUCT(($C12:$C171="男")*(Z12:Z171=1))</f>
        <v>0</v>
      </c>
      <c r="AA175" s="7">
        <f>SUMPRODUCT(($C12:$C171="男")*(AA12:AA171=1))</f>
        <v>0</v>
      </c>
      <c r="AG175" s="7">
        <f>SUMPRODUCT(($C12:$C171="男")*(AG12:AG171=1))</f>
        <v>0</v>
      </c>
      <c r="AH175" s="7">
        <f>SUMPRODUCT(($C12:$C171="男")*(AH12:AH171=1))</f>
        <v>0</v>
      </c>
      <c r="AN175" s="7">
        <f>SUMPRODUCT(($C12:$C171="男")*(AN12:AN171=1))</f>
        <v>0</v>
      </c>
      <c r="AO175" s="7">
        <f>SUMPRODUCT(($C12:$C171="男")*(AO12:AO171=1))</f>
        <v>0</v>
      </c>
      <c r="AU175" s="7">
        <f>SUMPRODUCT(($C12:$C171="男")*(AU12:AU171=1))</f>
        <v>0</v>
      </c>
    </row>
    <row r="176" spans="1:56" ht="15.5">
      <c r="E176" t="s">
        <v>94</v>
      </c>
      <c r="F176" s="7">
        <f>SUMPRODUCT(($C12:$C171="女")*(F12:F171=1))</f>
        <v>0</v>
      </c>
      <c r="G176" s="7">
        <f>SUMPRODUCT(($C12:$C171="女")*(G12:G171=1))</f>
        <v>0</v>
      </c>
      <c r="L176" s="7">
        <f>SUMPRODUCT(($C12:$C171="女")*(L12:L171=1))</f>
        <v>0</v>
      </c>
      <c r="M176" s="7">
        <f>SUMPRODUCT(($C12:$C171="女")*(M12:M171=1))</f>
        <v>0</v>
      </c>
      <c r="S176" s="7">
        <f>SUMPRODUCT(($C12:$C171="女")*(S12:S171=1))</f>
        <v>0</v>
      </c>
      <c r="T176" s="7">
        <f>SUMPRODUCT(($C12:$C171="女")*(T12:T171=1))</f>
        <v>0</v>
      </c>
      <c r="Z176" s="7">
        <f>SUMPRODUCT(($C12:$C171="女")*(Z12:Z171=1))</f>
        <v>0</v>
      </c>
      <c r="AA176" s="7">
        <f>SUMPRODUCT(($C12:$C171="女")*(AA12:AA171=1))</f>
        <v>0</v>
      </c>
      <c r="AG176" s="7">
        <f>SUMPRODUCT(($C12:$C171="女")*(AG12:AG171=1))</f>
        <v>0</v>
      </c>
      <c r="AH176" s="7">
        <f>SUMPRODUCT(($C12:$C171="女")*(AH12:AH171=1))</f>
        <v>0</v>
      </c>
      <c r="AN176" s="7">
        <f>SUMPRODUCT(($C12:$C171="女")*(AN12:AN171=1))</f>
        <v>0</v>
      </c>
      <c r="AO176" s="7">
        <f>SUMPRODUCT(($C12:$C171="女")*(AO12:AO171=1))</f>
        <v>0</v>
      </c>
      <c r="AU176" s="7">
        <f>SUMPRODUCT(($C12:$C171="女")*(AU12:AU171=1))</f>
        <v>0</v>
      </c>
      <c r="BB176" t="s">
        <v>22</v>
      </c>
      <c r="BC176" t="s">
        <v>17</v>
      </c>
      <c r="BD176" t="s">
        <v>176</v>
      </c>
    </row>
    <row r="177" spans="54:77">
      <c r="BB177" t="s">
        <v>23</v>
      </c>
      <c r="BC177" t="s">
        <v>18</v>
      </c>
      <c r="BD177" t="s">
        <v>24</v>
      </c>
    </row>
    <row r="178" spans="54:77">
      <c r="BC178" t="s">
        <v>37</v>
      </c>
      <c r="BD178" t="s">
        <v>28</v>
      </c>
    </row>
    <row r="179" spans="54:77">
      <c r="BC179" t="s">
        <v>38</v>
      </c>
      <c r="BD179" t="s">
        <v>182</v>
      </c>
    </row>
    <row r="180" spans="54:77">
      <c r="BC180" t="s">
        <v>83</v>
      </c>
      <c r="BD180" t="s">
        <v>25</v>
      </c>
    </row>
    <row r="181" spans="54:77">
      <c r="BC181" t="s">
        <v>40</v>
      </c>
      <c r="BD181" t="s">
        <v>26</v>
      </c>
    </row>
    <row r="182" spans="54:77" ht="12" customHeight="1">
      <c r="BC182" t="s">
        <v>84</v>
      </c>
      <c r="BD182" t="s">
        <v>27</v>
      </c>
    </row>
    <row r="183" spans="54:77" ht="12" customHeight="1">
      <c r="BC183" t="s">
        <v>85</v>
      </c>
      <c r="BD183" t="s">
        <v>29</v>
      </c>
    </row>
    <row r="184" spans="54:77" ht="33.75" customHeight="1">
      <c r="BG184" s="3" t="s">
        <v>31</v>
      </c>
      <c r="BH184" s="3" t="s">
        <v>33</v>
      </c>
      <c r="BI184" s="3" t="s">
        <v>34</v>
      </c>
      <c r="BJ184" s="3"/>
      <c r="BK184" s="3"/>
      <c r="BL184" s="3"/>
      <c r="BM184" s="3"/>
      <c r="BN184" s="3"/>
      <c r="BO184" s="3"/>
      <c r="BP184" s="3"/>
      <c r="BQ184" s="3"/>
      <c r="BR184" s="3"/>
      <c r="BS184" s="3"/>
      <c r="BT184" s="3"/>
      <c r="BU184" s="3"/>
      <c r="BV184" s="3"/>
      <c r="BW184" s="3"/>
      <c r="BX184" s="3"/>
      <c r="BY184" s="3"/>
    </row>
    <row r="185" spans="54:77">
      <c r="BE185" s="641" t="s">
        <v>17</v>
      </c>
      <c r="BF185" s="2" t="s">
        <v>22</v>
      </c>
      <c r="BG185" s="1">
        <f>SUMPRODUCT(($C$12:$C$171="男")*($D$12:$D$171="4歳未満"))</f>
        <v>0</v>
      </c>
      <c r="BH185" s="1">
        <f>BG185-BI185</f>
        <v>0</v>
      </c>
      <c r="BI185" s="1">
        <f>SUMPRODUCT(($C$12:$C$171="男")*($D$12:$D$171="4歳未満")*($E$12:$E$171="-"))</f>
        <v>0</v>
      </c>
    </row>
    <row r="186" spans="54:77">
      <c r="BE186" s="577"/>
      <c r="BF186" s="2" t="s">
        <v>23</v>
      </c>
      <c r="BG186" s="1">
        <f>SUMPRODUCT(($C$12:$C$171="女")*($D$12:$D$171="4歳未満"))</f>
        <v>0</v>
      </c>
      <c r="BH186" s="1">
        <f t="shared" ref="BH186:BH200" si="6">BG186-BI186</f>
        <v>0</v>
      </c>
      <c r="BI186" s="1">
        <f>SUMPRODUCT(($C$12:$C$171="女")*($D$12:$D$171="4歳未満")*($E$12:$E$171="-"))</f>
        <v>0</v>
      </c>
    </row>
    <row r="187" spans="54:77">
      <c r="BE187" s="641" t="s">
        <v>18</v>
      </c>
      <c r="BF187" s="2" t="s">
        <v>22</v>
      </c>
      <c r="BG187" s="1">
        <f>SUMPRODUCT(($C$12:$C$171="男")*($D$12:$D$171="4歳以上"))</f>
        <v>0</v>
      </c>
      <c r="BH187" s="1">
        <f t="shared" si="6"/>
        <v>0</v>
      </c>
      <c r="BI187" s="1">
        <f>SUMPRODUCT(($C$12:$C$171="男")*($D$12:$D$171="4歳以上")*($E$12:$E$171="-"))</f>
        <v>0</v>
      </c>
    </row>
    <row r="188" spans="54:77">
      <c r="BE188" s="577"/>
      <c r="BF188" s="2" t="s">
        <v>23</v>
      </c>
      <c r="BG188" s="1">
        <f>SUMPRODUCT(($C$12:$C$171="女")*($D$12:$D$171="4歳以上"))</f>
        <v>0</v>
      </c>
      <c r="BH188" s="1">
        <f t="shared" si="6"/>
        <v>0</v>
      </c>
      <c r="BI188" s="1">
        <f>SUMPRODUCT(($C$12:$C$171="女")*($D$12:$D$171="4歳以上")*($E$12:$E$171="-"))</f>
        <v>0</v>
      </c>
    </row>
    <row r="189" spans="54:77">
      <c r="BE189" s="641" t="s">
        <v>37</v>
      </c>
      <c r="BF189" s="2" t="s">
        <v>22</v>
      </c>
      <c r="BG189" s="1">
        <f>SUMPRODUCT(($C$12:$C$171="男")*($D$12:$D$171="小学生"))</f>
        <v>0</v>
      </c>
      <c r="BH189" s="1">
        <f t="shared" si="6"/>
        <v>0</v>
      </c>
      <c r="BI189" s="1">
        <f>SUMPRODUCT(($C$12:$C$171="男")*($D$12:$D$171="小学生")*($E$12:$E$171="-"))</f>
        <v>0</v>
      </c>
    </row>
    <row r="190" spans="54:77">
      <c r="BE190" s="577"/>
      <c r="BF190" s="2" t="s">
        <v>23</v>
      </c>
      <c r="BG190" s="1">
        <f>SUMPRODUCT(($C$12:$C$171="女")*($D$12:$D$171="小学生"))</f>
        <v>0</v>
      </c>
      <c r="BH190" s="1">
        <f t="shared" si="6"/>
        <v>0</v>
      </c>
      <c r="BI190" s="1">
        <f>SUMPRODUCT(($C$12:$C$171="女")*($D$12:$D$171="小学生")*($E$12:$E$171="-"))</f>
        <v>0</v>
      </c>
    </row>
    <row r="191" spans="54:77">
      <c r="BE191" s="641" t="s">
        <v>38</v>
      </c>
      <c r="BF191" s="2" t="s">
        <v>22</v>
      </c>
      <c r="BG191" s="1">
        <f>SUMPRODUCT(($C$12:$C$171="男")*($D$12:$D$171="中学生"))</f>
        <v>0</v>
      </c>
      <c r="BH191" s="1">
        <f t="shared" si="6"/>
        <v>0</v>
      </c>
      <c r="BI191" s="1">
        <f>SUMPRODUCT(($C$12:$C$171="男")*($D$12:$D$171="中学生")*($E$12:$E$171="-"))</f>
        <v>0</v>
      </c>
    </row>
    <row r="192" spans="54:77">
      <c r="BE192" s="577"/>
      <c r="BF192" s="2" t="s">
        <v>23</v>
      </c>
      <c r="BG192" s="1">
        <f>SUMPRODUCT(($C$12:$C$171="女")*($D$12:$D$171="中学生"))</f>
        <v>0</v>
      </c>
      <c r="BH192" s="1">
        <f t="shared" si="6"/>
        <v>0</v>
      </c>
      <c r="BI192" s="1">
        <f>SUMPRODUCT(($C$12:$C$171="女")*($D$12:$D$171="中学生")*($E$12:$E$171="-"))</f>
        <v>0</v>
      </c>
    </row>
    <row r="193" spans="57:70">
      <c r="BE193" s="649" t="s">
        <v>86</v>
      </c>
      <c r="BF193" s="2" t="s">
        <v>22</v>
      </c>
      <c r="BG193" s="1">
        <f>SUMPRODUCT(($C$12:$C$171="男")*($D$12:$D$171="高校生"))</f>
        <v>0</v>
      </c>
      <c r="BH193" s="1">
        <f t="shared" ref="BH193:BH196" si="7">BG193-BI193</f>
        <v>0</v>
      </c>
      <c r="BI193" s="1">
        <f>SUMPRODUCT(($C$12:$C$171="男")*($D$12:$D$171="高校生")*($E$12:$E$171="-"))</f>
        <v>0</v>
      </c>
    </row>
    <row r="194" spans="57:70">
      <c r="BE194" s="649"/>
      <c r="BF194" s="2" t="s">
        <v>23</v>
      </c>
      <c r="BG194" s="1">
        <f>SUMPRODUCT(($C$12:$C$171="女")*($D$12:$D$171="高校生"))</f>
        <v>0</v>
      </c>
      <c r="BH194" s="1">
        <f t="shared" si="7"/>
        <v>0</v>
      </c>
      <c r="BI194" s="1">
        <f>SUMPRODUCT(($C$12:$C$171="女")*($D$12:$D$171="高校生")*($E$12:$E$171="-"))</f>
        <v>0</v>
      </c>
    </row>
    <row r="195" spans="57:70">
      <c r="BE195" s="576" t="s">
        <v>87</v>
      </c>
      <c r="BF195" s="2" t="s">
        <v>22</v>
      </c>
      <c r="BG195" s="1">
        <f>SUMPRODUCT(($C$12:$C$171="男")*($D$12:$D$171="大学生"))</f>
        <v>0</v>
      </c>
      <c r="BH195" s="1">
        <f t="shared" si="7"/>
        <v>0</v>
      </c>
      <c r="BI195" s="1">
        <f>SUMPRODUCT(($C$12:$C$171="男")*($D$12:$D$171="大学生")*($E$12:$E$171="-"))</f>
        <v>0</v>
      </c>
    </row>
    <row r="196" spans="57:70">
      <c r="BE196" s="577"/>
      <c r="BF196" s="2" t="s">
        <v>23</v>
      </c>
      <c r="BG196" s="1">
        <f>SUMPRODUCT(($C$12:$C$171="女")*($D$12:$D$171="大学生"))</f>
        <v>0</v>
      </c>
      <c r="BH196" s="1">
        <f t="shared" si="7"/>
        <v>0</v>
      </c>
      <c r="BI196" s="1">
        <f>SUMPRODUCT(($C$12:$C$171="女")*($D$12:$D$171="大学生")*($E$12:$E$171="-"))</f>
        <v>0</v>
      </c>
    </row>
    <row r="197" spans="57:70">
      <c r="BE197" s="641" t="s">
        <v>19</v>
      </c>
      <c r="BF197" s="2" t="s">
        <v>22</v>
      </c>
      <c r="BG197" s="1">
        <f>SUMPRODUCT(($C$12:$C$171="男")*($D$12:$D$171="引率"))</f>
        <v>0</v>
      </c>
      <c r="BH197" s="1">
        <f t="shared" si="6"/>
        <v>0</v>
      </c>
      <c r="BI197" s="1">
        <f>SUMPRODUCT(($C$12:$C$171="男")*($D$12:$D$171="引率")*($E$12:$E$171="-"))</f>
        <v>0</v>
      </c>
    </row>
    <row r="198" spans="57:70">
      <c r="BE198" s="577"/>
      <c r="BF198" s="2" t="s">
        <v>23</v>
      </c>
      <c r="BG198" s="1">
        <f>SUMPRODUCT(($C$12:$C$171="女")*($D$12:$D$171="引率"))</f>
        <v>0</v>
      </c>
      <c r="BH198" s="1">
        <f t="shared" si="6"/>
        <v>0</v>
      </c>
      <c r="BI198" s="1">
        <f>SUMPRODUCT(($C$12:$C$171="女")*($D$12:$D$171="引率")*($E$12:$E$171="-"))</f>
        <v>0</v>
      </c>
    </row>
    <row r="199" spans="57:70">
      <c r="BE199" s="641" t="s">
        <v>21</v>
      </c>
      <c r="BF199" s="2" t="s">
        <v>22</v>
      </c>
      <c r="BG199" s="1">
        <f>SUMPRODUCT(($C$12:$C$171="男")*($D$12:$D$171="一般"))</f>
        <v>0</v>
      </c>
      <c r="BH199" s="1">
        <f t="shared" si="6"/>
        <v>0</v>
      </c>
      <c r="BI199" s="1">
        <f>SUMPRODUCT(($C$12:$C$171="男")*($D$12:$D$171="一般")*($E$12:$E$171="-"))</f>
        <v>0</v>
      </c>
    </row>
    <row r="200" spans="57:70">
      <c r="BE200" s="577"/>
      <c r="BF200" s="2" t="s">
        <v>23</v>
      </c>
      <c r="BG200" s="1">
        <f>SUMPRODUCT(($C$12:$C$171="女")*($D$12:$D$171="一般"))</f>
        <v>0</v>
      </c>
      <c r="BH200" s="1">
        <f t="shared" si="6"/>
        <v>0</v>
      </c>
      <c r="BI200" s="1">
        <f>SUMPRODUCT(($C$12:$C$171="女")*($D$12:$D$171="一般")*($E$12:$E$171="-"))</f>
        <v>0</v>
      </c>
    </row>
    <row r="201" spans="57:70">
      <c r="BG201" s="1">
        <f>SUM(BG185:BG200)</f>
        <v>0</v>
      </c>
      <c r="BH201" s="1">
        <f>SUM(BH185:BH200)</f>
        <v>0</v>
      </c>
      <c r="BI201" s="1">
        <f>SUM(BI185:BI200)</f>
        <v>0</v>
      </c>
    </row>
    <row r="203" spans="57:70">
      <c r="BJ203" s="642"/>
      <c r="BK203" s="644" t="s">
        <v>149</v>
      </c>
      <c r="BL203" s="645"/>
      <c r="BM203" s="645"/>
      <c r="BN203" s="645"/>
      <c r="BO203" s="645"/>
      <c r="BP203" s="645"/>
      <c r="BQ203" s="645"/>
      <c r="BR203" s="646"/>
    </row>
    <row r="204" spans="57:70">
      <c r="BJ204" s="643"/>
      <c r="BK204" s="30" t="s">
        <v>142</v>
      </c>
      <c r="BL204" s="30" t="s">
        <v>178</v>
      </c>
      <c r="BM204" s="30" t="s">
        <v>177</v>
      </c>
      <c r="BN204" s="30" t="s">
        <v>179</v>
      </c>
      <c r="BO204" s="30" t="s">
        <v>180</v>
      </c>
      <c r="BP204" s="30" t="s">
        <v>132</v>
      </c>
      <c r="BQ204" s="30" t="s">
        <v>146</v>
      </c>
      <c r="BR204" s="29" t="s">
        <v>130</v>
      </c>
    </row>
    <row r="205" spans="57:70">
      <c r="BJ205" s="36">
        <f>$F$8</f>
        <v>0</v>
      </c>
      <c r="BK205" s="28">
        <f>SUMPRODUCT(($D$12:$D$171="4歳以上")*($E$12:$E$171="-")*($G$12:$G$171=1))</f>
        <v>0</v>
      </c>
      <c r="BL205" s="28">
        <f>SUMPRODUCT(($D$12:$D$171="小学生")*($E$12:$E$171="-")*($G$12:$G$171=1))</f>
        <v>0</v>
      </c>
      <c r="BM205" s="28">
        <f>SUMPRODUCT(($D$12:$D$171="中学生")*($E$12:$E$171="-")*($G$12:$G$171=1))</f>
        <v>0</v>
      </c>
      <c r="BN205" s="28">
        <f>SUMPRODUCT(($D$12:$D$171="高校生")*($E$12:$E$171="-")*($G$12:$G$171=1))</f>
        <v>0</v>
      </c>
      <c r="BO205" s="28">
        <f>SUMPRODUCT(($D$12:$D$171="大学生")*($E$12:$E$171="-")*($G$12:$G$171=1))</f>
        <v>0</v>
      </c>
      <c r="BP205" s="28">
        <f>SUMPRODUCT(($D$12:$D$171="引率")*($E$12:$E$171="-")*($G$12:$G$171=1))</f>
        <v>0</v>
      </c>
      <c r="BQ205" s="28">
        <f>SUMPRODUCT(($D$12:$D$171="一般")*($E$12:$E$171="-")*($G$12:$G$171=1))</f>
        <v>0</v>
      </c>
      <c r="BR205" s="27">
        <f t="shared" ref="BR205:BR210" si="8">SUM(BL205:BQ205)</f>
        <v>0</v>
      </c>
    </row>
    <row r="206" spans="57:70">
      <c r="BJ206" s="36">
        <f>$L$8</f>
        <v>1</v>
      </c>
      <c r="BK206" s="28">
        <f>SUMPRODUCT(($D$12:$D$171="4歳以上")*($E$12:$E$171="-")*($M$12:$M$171=1))</f>
        <v>0</v>
      </c>
      <c r="BL206" s="28">
        <f>SUMPRODUCT(($D$12:$D$171="小学生")*($E$12:$E$171="-")*($M$12:$M$171=1))</f>
        <v>0</v>
      </c>
      <c r="BM206" s="28">
        <f>SUMPRODUCT(($D$12:$D$171="中学生")*($E$12:$E$171="-")*($M$12:$M$171=1))</f>
        <v>0</v>
      </c>
      <c r="BN206" s="28">
        <f>SUMPRODUCT(($D$12:$D$171="高校生")*($E$12:$E$171="-")*($M$12:$M$171=1))</f>
        <v>0</v>
      </c>
      <c r="BO206" s="28">
        <f>SUMPRODUCT(($D$12:$D$171="大学生")*($E$12:$E$171="-")*($M$12:$M$171=1))</f>
        <v>0</v>
      </c>
      <c r="BP206" s="28">
        <f>SUMPRODUCT(($D$12:$D$171="引率")*($E$12:$E$171="-")*($M$12:$M$171=1))</f>
        <v>0</v>
      </c>
      <c r="BQ206" s="28">
        <f>SUMPRODUCT(($D$12:$D$171="一般")*($E$12:$E$171="-")*($M$12:$M$171=1))</f>
        <v>0</v>
      </c>
      <c r="BR206" s="27">
        <f t="shared" si="8"/>
        <v>0</v>
      </c>
    </row>
    <row r="207" spans="57:70">
      <c r="BJ207" s="37">
        <f>$S$8</f>
        <v>2</v>
      </c>
      <c r="BK207" s="28">
        <f>SUMPRODUCT(($D$12:$D$171="4歳以上")*($E$12:$E$171="-")*($T$12:$T$171=1))</f>
        <v>0</v>
      </c>
      <c r="BL207" s="28">
        <f>SUMPRODUCT(($D$12:$D$171="小学生")*($E$12:$E$171="-")*($T$12:$T$171=1))</f>
        <v>0</v>
      </c>
      <c r="BM207" s="28">
        <f>SUMPRODUCT(($D$12:$D$171="中学生")*($E$12:$E$171="-")*($T$12:$T$171=1))</f>
        <v>0</v>
      </c>
      <c r="BN207" s="28">
        <f>SUMPRODUCT(($D$12:$D$171="高校生")*($E$12:$E$171="-")*($T$12:$T$171=1))</f>
        <v>0</v>
      </c>
      <c r="BO207" s="28">
        <f>SUMPRODUCT(($D$12:$D$171="大学生")*($E$12:$E$171="-")*($T$12:$T$171=1))</f>
        <v>0</v>
      </c>
      <c r="BP207" s="28">
        <f>SUMPRODUCT(($D$12:$D$171="引率")*($E$12:$E$171="-")*($T$12:$T$171=1))</f>
        <v>0</v>
      </c>
      <c r="BQ207" s="28">
        <f>SUMPRODUCT(($D$12:$D$171="一般")*($E$12:$E$171="-")*($T$12:$T$171=1))</f>
        <v>0</v>
      </c>
      <c r="BR207" s="27">
        <f t="shared" si="8"/>
        <v>0</v>
      </c>
    </row>
    <row r="208" spans="57:70">
      <c r="BJ208" s="37">
        <f>$Z$8</f>
        <v>3</v>
      </c>
      <c r="BK208" s="28">
        <f>SUMPRODUCT(($D$12:$D$171="4歳以上")*($E$12:$E$171="-")*($AA$12:$AA$171=1))</f>
        <v>0</v>
      </c>
      <c r="BL208" s="28">
        <f>SUMPRODUCT(($D$12:$D$171="小学生")*($E$12:$E$171="-")*($AA$12:$AA$171=1))</f>
        <v>0</v>
      </c>
      <c r="BM208" s="28">
        <f>SUMPRODUCT(($D$12:$D$171="中学生")*($E$12:$E$171="-")*($AA$12:$AA$171=1))</f>
        <v>0</v>
      </c>
      <c r="BN208" s="28">
        <f>SUMPRODUCT(($D$12:$D$171="高校生")*($E$12:$E$171="-")*($AA$12:$AA$171=1))</f>
        <v>0</v>
      </c>
      <c r="BO208" s="28">
        <f>SUMPRODUCT(($D$12:$D$171="大学生")*($E$12:$E$171="-")*($AA$12:$AA$171=1))</f>
        <v>0</v>
      </c>
      <c r="BP208" s="28">
        <f>SUMPRODUCT(($D$12:$D$171="引率")*($E$12:$E$171="-")*($AA$12:$AA$171=1))</f>
        <v>0</v>
      </c>
      <c r="BQ208" s="28">
        <f>SUMPRODUCT(($D$12:$D$171="一般")*($E$12:$E$171="-")*($AA$12:$AA$171=1))</f>
        <v>0</v>
      </c>
      <c r="BR208" s="27">
        <f t="shared" si="8"/>
        <v>0</v>
      </c>
    </row>
    <row r="209" spans="62:112">
      <c r="BJ209" s="37">
        <f>$AG$8</f>
        <v>4</v>
      </c>
      <c r="BK209" s="28">
        <f>SUMPRODUCT(($D$12:$D$171="4歳以上")*($E$12:$E$171="-")*($AH$12:$AH$171=1))</f>
        <v>0</v>
      </c>
      <c r="BL209" s="28">
        <f>SUMPRODUCT(($D$12:$D$171="小学生")*($E$12:$E$171="-")*($AH$12:$AH$171=1))</f>
        <v>0</v>
      </c>
      <c r="BM209" s="28">
        <f>SUMPRODUCT(($D$12:$D$171="中学生")*($E$12:$E$171="-")*($AH$12:$AH$171=1))</f>
        <v>0</v>
      </c>
      <c r="BN209" s="28">
        <f>SUMPRODUCT(($D$12:$D$171="高校生")*($E$12:$E$171="-")*($AH$12:$AH$171=1))</f>
        <v>0</v>
      </c>
      <c r="BO209" s="28">
        <f>SUMPRODUCT(($D$12:$D$171="大学生")*($E$12:$E$171="-")*($AH$12:$AH$171=1))</f>
        <v>0</v>
      </c>
      <c r="BP209" s="28">
        <f>SUMPRODUCT(($D$12:$D$171="引率")*($E$12:$E$171="-")*($AH$12:$AH$171=1))</f>
        <v>0</v>
      </c>
      <c r="BQ209" s="28">
        <f>SUMPRODUCT(($D$12:$D$171="一般")*($E$12:$E$171="-")*($AH$12:$AH$171=1))</f>
        <v>0</v>
      </c>
      <c r="BR209" s="27">
        <f t="shared" si="8"/>
        <v>0</v>
      </c>
    </row>
    <row r="210" spans="62:112">
      <c r="BJ210" s="37">
        <f>$AN$8</f>
        <v>5</v>
      </c>
      <c r="BK210" s="28">
        <f>SUMPRODUCT(($D$12:$D$171="4歳以上")*($E$12:$E$171="-")*($AO$12:$AO$171=1))</f>
        <v>0</v>
      </c>
      <c r="BL210" s="28">
        <f>SUMPRODUCT(($D$12:$D$171="小学生")*($E$12:$E$171="-")*($AO$12:$AO$171=1))</f>
        <v>0</v>
      </c>
      <c r="BM210" s="28">
        <f>SUMPRODUCT(($D$12:$D$171="中学生")*($E$12:$E$171="-")*($AO$12:$AO$171=1))</f>
        <v>0</v>
      </c>
      <c r="BN210" s="28">
        <f>SUMPRODUCT(($D$12:$D$171="高校生")*($E$12:$E$171="-")*($AO$12:$AO$171=1))</f>
        <v>0</v>
      </c>
      <c r="BO210" s="28">
        <f>SUMPRODUCT(($D$12:$D$171="大学生")*($E$12:$E$171="-")*($AO$12:$AO$171=1))</f>
        <v>0</v>
      </c>
      <c r="BP210" s="28">
        <f>SUMPRODUCT(($D$12:$D$171="引率")*($E$12:$E$171="-")*($AO$12:$AO$171=1))</f>
        <v>0</v>
      </c>
      <c r="BQ210" s="28">
        <f>SUMPRODUCT(($D$12:$D$171="一般")*($E$12:$E$171="-")*($AO$12:$AO$171=1))</f>
        <v>0</v>
      </c>
      <c r="BR210" s="27">
        <f t="shared" si="8"/>
        <v>0</v>
      </c>
    </row>
    <row r="211" spans="62:112">
      <c r="BJ211" s="35" t="s">
        <v>111</v>
      </c>
      <c r="BK211" s="27">
        <f t="shared" ref="BK211:BR211" si="9">SUM(BK205:BK210)</f>
        <v>0</v>
      </c>
      <c r="BL211" s="27">
        <f t="shared" si="9"/>
        <v>0</v>
      </c>
      <c r="BM211" s="27">
        <f t="shared" si="9"/>
        <v>0</v>
      </c>
      <c r="BN211" s="27">
        <f t="shared" si="9"/>
        <v>0</v>
      </c>
      <c r="BO211" s="27">
        <f t="shared" si="9"/>
        <v>0</v>
      </c>
      <c r="BP211" s="27">
        <f t="shared" si="9"/>
        <v>0</v>
      </c>
      <c r="BQ211" s="27">
        <f t="shared" si="9"/>
        <v>0</v>
      </c>
      <c r="BR211" s="27">
        <f t="shared" si="9"/>
        <v>0</v>
      </c>
    </row>
    <row r="212" spans="62:112">
      <c r="BJ212" s="30" t="s">
        <v>144</v>
      </c>
      <c r="BK212" s="33">
        <v>150</v>
      </c>
      <c r="BL212" s="33">
        <v>300</v>
      </c>
      <c r="BM212" s="33">
        <v>300</v>
      </c>
      <c r="BN212" s="33">
        <v>460</v>
      </c>
      <c r="BO212" s="33">
        <v>460</v>
      </c>
      <c r="BP212" s="34">
        <v>1100</v>
      </c>
      <c r="BQ212" s="34">
        <v>1540</v>
      </c>
      <c r="BR212" s="32"/>
    </row>
    <row r="213" spans="62:112">
      <c r="BJ213" s="29" t="s">
        <v>143</v>
      </c>
      <c r="BK213" s="31">
        <f t="shared" ref="BK213:BR213" si="10">BK211*BK212</f>
        <v>0</v>
      </c>
      <c r="BL213" s="31">
        <f t="shared" si="10"/>
        <v>0</v>
      </c>
      <c r="BM213" s="31">
        <f t="shared" si="10"/>
        <v>0</v>
      </c>
      <c r="BN213" s="31">
        <f t="shared" si="10"/>
        <v>0</v>
      </c>
      <c r="BO213" s="31">
        <f t="shared" si="10"/>
        <v>0</v>
      </c>
      <c r="BP213" s="31">
        <f t="shared" si="10"/>
        <v>0</v>
      </c>
      <c r="BQ213" s="31">
        <f t="shared" si="10"/>
        <v>0</v>
      </c>
      <c r="BR213" s="31">
        <f t="shared" si="10"/>
        <v>0</v>
      </c>
    </row>
    <row r="215" spans="62:112">
      <c r="BJ215" s="642"/>
      <c r="BK215" s="38"/>
      <c r="BL215" s="647" t="s">
        <v>184</v>
      </c>
      <c r="BM215" s="647"/>
      <c r="BN215" s="647"/>
      <c r="BO215" s="647"/>
      <c r="BP215" s="647"/>
      <c r="BQ215" s="647"/>
      <c r="BR215" s="647"/>
      <c r="BS215" s="647" t="s">
        <v>183</v>
      </c>
      <c r="BT215" s="647"/>
      <c r="BU215" s="647"/>
      <c r="BV215" s="647"/>
      <c r="BW215" s="647"/>
      <c r="BX215" s="647"/>
      <c r="BY215" s="647"/>
      <c r="BZ215" s="647" t="s">
        <v>185</v>
      </c>
      <c r="CA215" s="647"/>
      <c r="CB215" s="647"/>
      <c r="CC215" s="647"/>
      <c r="CD215" s="647"/>
      <c r="CE215" s="647"/>
      <c r="CF215" s="647"/>
      <c r="CG215" s="647" t="s">
        <v>186</v>
      </c>
      <c r="CH215" s="647"/>
      <c r="CI215" s="647"/>
      <c r="CJ215" s="647"/>
      <c r="CK215" s="647"/>
      <c r="CL215" s="647"/>
      <c r="CM215" s="647"/>
      <c r="CN215" s="647" t="s">
        <v>26</v>
      </c>
      <c r="CO215" s="647"/>
      <c r="CP215" s="647"/>
      <c r="CQ215" s="647"/>
      <c r="CR215" s="647"/>
      <c r="CS215" s="647"/>
      <c r="CT215" s="647"/>
      <c r="CU215" s="647" t="s">
        <v>187</v>
      </c>
      <c r="CV215" s="647"/>
      <c r="CW215" s="647"/>
      <c r="CX215" s="647"/>
      <c r="CY215" s="647"/>
      <c r="CZ215" s="647"/>
      <c r="DA215" s="647"/>
      <c r="DB215" s="647" t="s">
        <v>188</v>
      </c>
      <c r="DC215" s="647"/>
      <c r="DD215" s="647"/>
      <c r="DE215" s="647"/>
      <c r="DF215" s="647"/>
      <c r="DG215" s="647"/>
      <c r="DH215" s="647"/>
    </row>
    <row r="216" spans="62:112">
      <c r="BJ216" s="643"/>
      <c r="BK216" t="s">
        <v>181</v>
      </c>
      <c r="BL216" s="30" t="s">
        <v>142</v>
      </c>
      <c r="BM216" s="30" t="s">
        <v>178</v>
      </c>
      <c r="BN216" s="30" t="s">
        <v>177</v>
      </c>
      <c r="BO216" s="30" t="s">
        <v>179</v>
      </c>
      <c r="BP216" s="30" t="s">
        <v>180</v>
      </c>
      <c r="BQ216" s="30" t="s">
        <v>132</v>
      </c>
      <c r="BR216" s="30" t="s">
        <v>146</v>
      </c>
      <c r="BS216" s="30" t="s">
        <v>142</v>
      </c>
      <c r="BT216" s="30" t="s">
        <v>178</v>
      </c>
      <c r="BU216" s="30" t="s">
        <v>177</v>
      </c>
      <c r="BV216" s="30" t="s">
        <v>179</v>
      </c>
      <c r="BW216" s="30" t="s">
        <v>180</v>
      </c>
      <c r="BX216" s="30" t="s">
        <v>132</v>
      </c>
      <c r="BY216" s="30" t="s">
        <v>146</v>
      </c>
      <c r="BZ216" s="30" t="s">
        <v>142</v>
      </c>
      <c r="CA216" s="30" t="s">
        <v>178</v>
      </c>
      <c r="CB216" s="30" t="s">
        <v>177</v>
      </c>
      <c r="CC216" s="30" t="s">
        <v>179</v>
      </c>
      <c r="CD216" s="30" t="s">
        <v>180</v>
      </c>
      <c r="CE216" s="30" t="s">
        <v>132</v>
      </c>
      <c r="CF216" s="30" t="s">
        <v>146</v>
      </c>
      <c r="CG216" s="30" t="s">
        <v>142</v>
      </c>
      <c r="CH216" s="30" t="s">
        <v>178</v>
      </c>
      <c r="CI216" s="30" t="s">
        <v>177</v>
      </c>
      <c r="CJ216" s="30" t="s">
        <v>179</v>
      </c>
      <c r="CK216" s="30" t="s">
        <v>180</v>
      </c>
      <c r="CL216" s="30" t="s">
        <v>132</v>
      </c>
      <c r="CM216" s="30" t="s">
        <v>146</v>
      </c>
      <c r="CN216" s="30" t="s">
        <v>142</v>
      </c>
      <c r="CO216" s="30" t="s">
        <v>178</v>
      </c>
      <c r="CP216" s="30" t="s">
        <v>177</v>
      </c>
      <c r="CQ216" s="30" t="s">
        <v>179</v>
      </c>
      <c r="CR216" s="30" t="s">
        <v>180</v>
      </c>
      <c r="CS216" s="30" t="s">
        <v>132</v>
      </c>
      <c r="CT216" s="30" t="s">
        <v>146</v>
      </c>
      <c r="CU216" s="30" t="s">
        <v>142</v>
      </c>
      <c r="CV216" s="30" t="s">
        <v>178</v>
      </c>
      <c r="CW216" s="30" t="s">
        <v>177</v>
      </c>
      <c r="CX216" s="30" t="s">
        <v>179</v>
      </c>
      <c r="CY216" s="30" t="s">
        <v>180</v>
      </c>
      <c r="CZ216" s="30" t="s">
        <v>132</v>
      </c>
      <c r="DA216" s="30" t="s">
        <v>146</v>
      </c>
      <c r="DB216" s="30" t="s">
        <v>142</v>
      </c>
      <c r="DC216" s="30" t="s">
        <v>178</v>
      </c>
      <c r="DD216" s="30" t="s">
        <v>177</v>
      </c>
      <c r="DE216" s="30" t="s">
        <v>179</v>
      </c>
      <c r="DF216" s="30" t="s">
        <v>180</v>
      </c>
      <c r="DG216" s="30" t="s">
        <v>132</v>
      </c>
      <c r="DH216" s="30" t="s">
        <v>146</v>
      </c>
    </row>
    <row r="217" spans="62:112">
      <c r="BJ217" s="36">
        <f>$F$8</f>
        <v>0</v>
      </c>
      <c r="BK217" s="28">
        <f>SUMPRODUCT(($D$12:$D$171="4歳未満")*($E$12:$E$171="-")*($G$12:$G$171=1))</f>
        <v>0</v>
      </c>
      <c r="BL217" s="28">
        <f>SUMPRODUCT(($D$12:$D$171="4歳以上")*($E$12:$E$171="１号　就学困難")*($G$12:$G$171=1))</f>
        <v>0</v>
      </c>
      <c r="BM217" s="28">
        <f>SUMPRODUCT(($D$12:$D$171="小学生")*($E$12:$E$171="１号　就学困難")*($G$12:$G$171=1))</f>
        <v>0</v>
      </c>
      <c r="BN217" s="28">
        <f>SUMPRODUCT(($D$12:$D$171="中学生")*($E$12:$E$171="１号　就学困難")*($G$12:$G$171=1))</f>
        <v>0</v>
      </c>
      <c r="BO217" s="28">
        <f>SUMPRODUCT(($D$12:$D$171="高校生")*($E$12:$E$171="１号　就学困難")*($G$12:$G$171=1))</f>
        <v>0</v>
      </c>
      <c r="BP217" s="28">
        <f>SUMPRODUCT(($D$12:$D$171="大学生")*($E$12:$E$171="１号　就学困難")*($G$12:$G$171=1))</f>
        <v>0</v>
      </c>
      <c r="BQ217" s="28">
        <f>SUMPRODUCT(($D$12:$D$171="引率")*($E$12:$E$171="１号　就学困難")*($G$12:$G$171=1))</f>
        <v>0</v>
      </c>
      <c r="BR217" s="28">
        <f>SUMPRODUCT(($D$12:$D$171="一般")*($E$12:$E$171="１号　就学困難")*($G$12:$G$171=1))</f>
        <v>0</v>
      </c>
      <c r="BS217" s="28">
        <f>SUMPRODUCT(($D$12:$D$171="4歳以上")*($E$12:$E$171="２号　特別支援学級・学校(引率含む）")*($G$12:$G$171=1))</f>
        <v>0</v>
      </c>
      <c r="BT217" s="28">
        <f>SUMPRODUCT(($D$12:$D$171="小学生")*($E$12:$E$171="２号　特別支援学級・学校(引率含む）")*($G$12:$G$171=1))</f>
        <v>0</v>
      </c>
      <c r="BU217" s="28">
        <f>SUMPRODUCT(($D$12:$D$171="中学生")*($E$12:$E$171="２号　特別支援学級・学校(引率含む）")*($G$12:$G$171=1))</f>
        <v>0</v>
      </c>
      <c r="BV217" s="28">
        <f>SUMPRODUCT(($D$12:$D$171="高校生")*($E$12:$E$171="２号　特別支援学級・学校(引率含む）")*($G$12:$G$171=1))</f>
        <v>0</v>
      </c>
      <c r="BW217" s="28">
        <f>SUMPRODUCT(($D$12:$D$171="大学生")*($E$12:$E$171="２号　特別支援学級・学校(引率含む）")*($G$12:$G$171=1))</f>
        <v>0</v>
      </c>
      <c r="BX217" s="28">
        <f>SUMPRODUCT(($D$12:$D$171="引率")*($E$12:$E$171="２号　特別支援学級・学校(引率含む）")*($G$12:$G$171=1))</f>
        <v>0</v>
      </c>
      <c r="BY217" s="28">
        <f>SUMPRODUCT(($D$12:$D$171="一般")*($E$12:$E$171="２号　特別支援学級・学校(引率含む）")*($G$12:$G$171=1))</f>
        <v>0</v>
      </c>
      <c r="BZ217" s="28">
        <f>SUMPRODUCT(($D$12:$D$171="4歳以上")*($E$12:$E$171="３号　児童福祉施設")*($G$12:$G$171=1))</f>
        <v>0</v>
      </c>
      <c r="CA217" s="28">
        <f>SUMPRODUCT(($D$12:$D$171="小学生")*($E$12:$E$171="３号　児童福祉施設")*($G$12:$G$171=1))</f>
        <v>0</v>
      </c>
      <c r="CB217" s="28">
        <f>SUMPRODUCT(($D$12:$D$171="中学生")*($E$12:$E$171="３号　児童福祉施設")*($G$12:$G$171=1))</f>
        <v>0</v>
      </c>
      <c r="CC217" s="28">
        <f>SUMPRODUCT(($D$12:$D$171="高校生")*($E$12:$E$171="３号　児童福祉施設")*($G$12:$G$171=1))</f>
        <v>0</v>
      </c>
      <c r="CD217" s="28">
        <f>SUMPRODUCT(($D$12:$D$171="大学生")*($E$12:$E$171="３号　児童福祉施設")*($G$12:$G$171=1))</f>
        <v>0</v>
      </c>
      <c r="CE217" s="28">
        <f>SUMPRODUCT(($D$12:$D$171="引率")*($E$12:$E$171="３号　児童福祉施設")*($G$12:$G$171=1))</f>
        <v>0</v>
      </c>
      <c r="CF217" s="28">
        <f>SUMPRODUCT(($D$12:$D$171="一般")*($E$12:$E$171="３号　児童福祉施設")*($G$12:$G$171=1))</f>
        <v>0</v>
      </c>
      <c r="CG217" s="28">
        <f>SUMPRODUCT(($D$12:$D$171="4歳以上")*($E$12:$E$171="４号　身体障害者手帳")*($G$12:$G$171=1))</f>
        <v>0</v>
      </c>
      <c r="CH217" s="28">
        <f>SUMPRODUCT(($D$12:$D$171="小学生")*($E$12:$E$171="４号　身体障害者手帳")*($G$12:$G$171=1))</f>
        <v>0</v>
      </c>
      <c r="CI217" s="28">
        <f>SUMPRODUCT(($D$12:$D$171="中学生")*($E$12:$E$171="４号　身体障害者手帳")*($G$12:$G$171=1))</f>
        <v>0</v>
      </c>
      <c r="CJ217" s="28">
        <f>SUMPRODUCT(($D$12:$D$171="高校生")*($E$12:$E$171="４号　身体障害者手帳")*($G$12:$G$171=1))</f>
        <v>0</v>
      </c>
      <c r="CK217" s="28">
        <f>SUMPRODUCT(($D$12:$D$171="大学生")*($E$12:$E$171="４号　身体障害者手帳")*($G$12:$G$171=1))</f>
        <v>0</v>
      </c>
      <c r="CL217" s="28">
        <f>SUMPRODUCT(($D$12:$D$171="引率")*($E$12:$E$171="４号　身体障害者手帳")*($G$12:$G$171=1))</f>
        <v>0</v>
      </c>
      <c r="CM217" s="28">
        <f>SUMPRODUCT(($D$12:$D$171="一般")*($E$12:$E$171="４号　身体障害者手帳")*($G$12:$G$171=1))</f>
        <v>0</v>
      </c>
      <c r="CN217" s="28">
        <f>SUMPRODUCT(($D$12:$D$171="4歳以上")*($E$12:$E$171="５号　生活保護（児童、生徒）")*($G$12:$G$171=1))</f>
        <v>0</v>
      </c>
      <c r="CO217" s="28">
        <f>SUMPRODUCT(($D$12:$D$171="小学生")*($E$12:$E$171="５号　生活保護（児童、生徒）")*($G$12:$G$171=1))</f>
        <v>0</v>
      </c>
      <c r="CP217" s="28">
        <f>SUMPRODUCT(($D$12:$D$171="中学生")*($E$12:$E$171="５号　生活保護（児童、生徒）")*($G$12:$G$171=1))</f>
        <v>0</v>
      </c>
      <c r="CQ217" s="28">
        <f>SUMPRODUCT(($D$12:$D$171="高校生")*($E$12:$E$171="５号　生活保護（児童、生徒）")*($G$12:$G$171=1))</f>
        <v>0</v>
      </c>
      <c r="CR217" s="28">
        <f>SUMPRODUCT(($D$12:$D$171="大学生")*($E$12:$E$171="５号　生活保護（児童、生徒）")*($G$12:$G$171=1))</f>
        <v>0</v>
      </c>
      <c r="CS217" s="28">
        <f>SUMPRODUCT(($D$12:$D$171="引率")*($E$12:$E$171="５号　生活保護（児童、生徒）")*($G$12:$G$171=1))</f>
        <v>0</v>
      </c>
      <c r="CT217" s="28">
        <f>SUMPRODUCT(($D$12:$D$171="一般")*($E$12:$E$171="５号　生活保護（児童、生徒）")*($G$12:$G$171=1))</f>
        <v>0</v>
      </c>
      <c r="CU217" s="28">
        <f>SUMPRODUCT(($D$12:$D$171="4歳以上")*($E$12:$E$171="６号　知的障害者及び引率者")*($G$12:$G$171=1))</f>
        <v>0</v>
      </c>
      <c r="CV217" s="28">
        <f>SUMPRODUCT(($D$12:$D$171="小学生")*($E$12:$E$171="６号　知的障害者及び引率者")*($G$12:$G$171=1))</f>
        <v>0</v>
      </c>
      <c r="CW217" s="28">
        <f>SUMPRODUCT(($D$12:$D$171="中学生")*($E$12:$E$171="６号　知的障害者及び引率者")*($G$12:$G$171=1))</f>
        <v>0</v>
      </c>
      <c r="CX217" s="28">
        <f>SUMPRODUCT(($D$12:$D$171="高校生")*($E$12:$E$171="６号　知的障害者及び引率者")*($G$12:$G$171=1))</f>
        <v>0</v>
      </c>
      <c r="CY217" s="28">
        <f>SUMPRODUCT(($D$12:$D$171="大学生")*($E$12:$E$171="６号　知的障害者及び引率者")*($G$12:$G$171=1))</f>
        <v>0</v>
      </c>
      <c r="CZ217" s="28">
        <f>SUMPRODUCT(($D$12:$D$171="引率")*($E$12:$E$171="６号　知的障害者及び引率者")*($G$12:$G$171=1))</f>
        <v>0</v>
      </c>
      <c r="DA217" s="28">
        <f>SUMPRODUCT(($D$12:$D$171="一般")*($E$12:$E$171="６号　知的障害者及び引率者")*($G$12:$G$171=1))</f>
        <v>0</v>
      </c>
      <c r="DB217" s="28">
        <f>SUMPRODUCT(($D$12:$D$171="4歳以上")*($E$12:$E$171="７号　精神障害者及び引率者")*($G$12:$G$171=1))</f>
        <v>0</v>
      </c>
      <c r="DC217" s="28">
        <f>SUMPRODUCT(($D$12:$D$171="小学生")*($E$12:$E$171="７号　精神障害者及び引率者")*($G$12:$G$171=1))</f>
        <v>0</v>
      </c>
      <c r="DD217" s="28">
        <f>SUMPRODUCT(($D$12:$D$171="中学生")*($E$12:$E$171="７号　精神障害者及び引率者")*($G$12:$G$171=1))</f>
        <v>0</v>
      </c>
      <c r="DE217" s="28">
        <f>SUMPRODUCT(($D$12:$D$171="高校生")*($E$12:$E$171="７号　精神障害者及び引率者")*($G$12:$G$171=1))</f>
        <v>0</v>
      </c>
      <c r="DF217" s="28">
        <f>SUMPRODUCT(($D$12:$D$171="大学生")*($E$12:$E$171="７号　精神障害者及び引率者")*($G$12:$G$171=1))</f>
        <v>0</v>
      </c>
      <c r="DG217" s="28">
        <f>SUMPRODUCT(($D$12:$D$171="引率")*($E$12:$E$171="７号　精神障害者及び引率者")*($G$12:$G$171=1))</f>
        <v>0</v>
      </c>
      <c r="DH217" s="28">
        <f>SUMPRODUCT(($D$12:$D$171="一般")*($E$12:$E$171="７号　精神障害者及び引率者")*($G$12:$G$171=1))</f>
        <v>0</v>
      </c>
    </row>
    <row r="218" spans="62:112">
      <c r="BJ218" s="36">
        <f>$L$8</f>
        <v>1</v>
      </c>
      <c r="BK218" s="28">
        <f>SUMPRODUCT(($D$12:$D$171="4歳未満")*($E$12:$E$171="-")*($M$12:$M$171=1))</f>
        <v>0</v>
      </c>
      <c r="BL218" s="28">
        <f>SUMPRODUCT(($D$12:$D$171="4歳以上")*($E$12:$E$171="１号　就学困難")*($M$12:$M$171=1))</f>
        <v>0</v>
      </c>
      <c r="BM218" s="28">
        <f>SUMPRODUCT(($D$12:$D$171="小学生")*($E$12:$E$171="１号　就学困難")*($M$12:$M$171=1))</f>
        <v>0</v>
      </c>
      <c r="BN218" s="28">
        <f>SUMPRODUCT(($D$12:$D$171="中学生")*($E$12:$E$171="１号　就学困難")*($M$12:$M$171=1))</f>
        <v>0</v>
      </c>
      <c r="BO218" s="28">
        <f>SUMPRODUCT(($D$12:$D$171="高校生")*($E$12:$E$171="１号　就学困難")*($M$12:$M$171=1))</f>
        <v>0</v>
      </c>
      <c r="BP218" s="28">
        <f>SUMPRODUCT(($D$12:$D$171="大学生")*($E$12:$E$171="１号　就学困難")*($M$12:$M$171=1))</f>
        <v>0</v>
      </c>
      <c r="BQ218" s="28">
        <f>SUMPRODUCT(($D$12:$D$171="引率")*($E$12:$E$171="１号　就学困難")*($M$12:$M$171=1))</f>
        <v>0</v>
      </c>
      <c r="BR218" s="28">
        <f>SUMPRODUCT(($D$12:$D$171="一般")*($E$12:$E$171="１号　就学困難")*($M$12:$M$171=1))</f>
        <v>0</v>
      </c>
      <c r="BS218" s="28">
        <f>SUMPRODUCT(($D$12:$D$171="4歳以上")*($E$12:$E$171="２号　特別支援学級・学校(引率含む）")*($M$12:$M$171=1))</f>
        <v>0</v>
      </c>
      <c r="BT218" s="28">
        <f>SUMPRODUCT(($D$12:$D$171="小学生")*($E$12:$E$171="２号　特別支援学級・学校(引率含む）")*($M$12:$M$171=1))</f>
        <v>0</v>
      </c>
      <c r="BU218" s="28">
        <f>SUMPRODUCT(($D$12:$D$171="中学生")*($E$12:$E$171="２号　特別支援学級・学校(引率含む）")*($M$12:$M$171=1))</f>
        <v>0</v>
      </c>
      <c r="BV218" s="28">
        <f>SUMPRODUCT(($D$12:$D$171="高校生")*($E$12:$E$171="２号　特別支援学級・学校(引率含む）")*($M$12:$M$171=1))</f>
        <v>0</v>
      </c>
      <c r="BW218" s="28">
        <f>SUMPRODUCT(($D$12:$D$171="大学生")*($E$12:$E$171="２号　特別支援学級・学校(引率含む）")*($M$12:$M$171=1))</f>
        <v>0</v>
      </c>
      <c r="BX218" s="28">
        <f>SUMPRODUCT(($D$12:$D$171="引率")*($E$12:$E$171="２号　特別支援学級・学校(引率含む）")*($M$12:$M$171=1))</f>
        <v>0</v>
      </c>
      <c r="BY218" s="28">
        <f>SUMPRODUCT(($D$12:$D$171="一般")*($E$12:$E$171="２号　特別支援学級・学校(引率含む）")*($M$12:$M$171=1))</f>
        <v>0</v>
      </c>
      <c r="BZ218" s="28">
        <f>SUMPRODUCT(($D$12:$D$171="4歳以上")*($E$12:$E$171="３号　児童福祉施設")*($M$12:$M$171=1))</f>
        <v>0</v>
      </c>
      <c r="CA218" s="28">
        <f>SUMPRODUCT(($D$12:$D$171="小学生")*($E$12:$E$171="３号　児童福祉施設")*($M$12:$M$171=1))</f>
        <v>0</v>
      </c>
      <c r="CB218" s="28">
        <f>SUMPRODUCT(($D$12:$D$171="中学生")*($E$12:$E$171="３号　児童福祉施設")*($M$12:$M$171=1))</f>
        <v>0</v>
      </c>
      <c r="CC218" s="28">
        <f>SUMPRODUCT(($D$12:$D$171="高校生")*($E$12:$E$171="３号　児童福祉施設")*($M$12:$M$171=1))</f>
        <v>0</v>
      </c>
      <c r="CD218" s="28">
        <f>SUMPRODUCT(($D$12:$D$171="大学生")*($E$12:$E$171="３号　児童福祉施設")*($M$12:$M$171=1))</f>
        <v>0</v>
      </c>
      <c r="CE218" s="28">
        <f>SUMPRODUCT(($D$12:$D$171="引率")*($E$12:$E$171="３号　児童福祉施設")*($M$12:$M$171=1))</f>
        <v>0</v>
      </c>
      <c r="CF218" s="28">
        <f>SUMPRODUCT(($D$12:$D$171="一般")*($E$12:$E$171="３号　児童福祉施設")*($M$12:$M$171=1))</f>
        <v>0</v>
      </c>
      <c r="CG218" s="28">
        <f>SUMPRODUCT(($D$12:$D$171="4歳以上")*($E$12:$E$171="４号　身体障害者手帳")*($M$12:$M$171=1))</f>
        <v>0</v>
      </c>
      <c r="CH218" s="28">
        <f>SUMPRODUCT(($D$12:$D$171="小学生")*($E$12:$E$171="４号　身体障害者手帳")*($M$12:$M$171=1))</f>
        <v>0</v>
      </c>
      <c r="CI218" s="28">
        <f>SUMPRODUCT(($D$12:$D$171="中学生")*($E$12:$E$171="４号　身体障害者手帳")*($M$12:$M$171=1))</f>
        <v>0</v>
      </c>
      <c r="CJ218" s="28">
        <f>SUMPRODUCT(($D$12:$D$171="高校生")*($E$12:$E$171="４号　身体障害者手帳")*($M$12:$M$171=1))</f>
        <v>0</v>
      </c>
      <c r="CK218" s="28">
        <f>SUMPRODUCT(($D$12:$D$171="大学生")*($E$12:$E$171="４号　身体障害者手帳")*($M$12:$M$171=1))</f>
        <v>0</v>
      </c>
      <c r="CL218" s="28">
        <f>SUMPRODUCT(($D$12:$D$171="引率")*($E$12:$E$171="４号　身体障害者手帳")*($M$12:$M$171=1))</f>
        <v>0</v>
      </c>
      <c r="CM218" s="28">
        <f>SUMPRODUCT(($D$12:$D$171="一般")*($E$12:$E$171="４号　身体障害者手帳")*($M$12:$M$171=1))</f>
        <v>0</v>
      </c>
      <c r="CN218" s="28">
        <f>SUMPRODUCT(($D$12:$D$171="4歳以上")*($E$12:$E$171="５号　生活保護（児童、生徒）")*($M$12:$M$171=1))</f>
        <v>0</v>
      </c>
      <c r="CO218" s="28">
        <f>SUMPRODUCT(($D$12:$D$171="小学生")*($E$12:$E$171="５号　生活保護（児童、生徒）")*($M$12:$M$171=1))</f>
        <v>0</v>
      </c>
      <c r="CP218" s="28">
        <f>SUMPRODUCT(($D$12:$D$171="中学生")*($E$12:$E$171="５号　生活保護（児童、生徒）")*($M$12:$M$171=1))</f>
        <v>0</v>
      </c>
      <c r="CQ218" s="28">
        <f>SUMPRODUCT(($D$12:$D$171="高校生")*($E$12:$E$171="５号　生活保護（児童、生徒）")*($M$12:$M$171=1))</f>
        <v>0</v>
      </c>
      <c r="CR218" s="28">
        <f>SUMPRODUCT(($D$12:$D$171="大学生")*($E$12:$E$171="５号　生活保護（児童、生徒）")*($M$12:$M$171=1))</f>
        <v>0</v>
      </c>
      <c r="CS218" s="28">
        <f>SUMPRODUCT(($D$12:$D$171="引率")*($E$12:$E$171="５号　生活保護（児童、生徒）")*($M$12:$M$171=1))</f>
        <v>0</v>
      </c>
      <c r="CT218" s="28">
        <f>SUMPRODUCT(($D$12:$D$171="一般")*($E$12:$E$171="５号　生活保護（児童、生徒）")*($M$12:$M$171=1))</f>
        <v>0</v>
      </c>
      <c r="CU218" s="28">
        <f>SUMPRODUCT(($D$12:$D$171="4歳以上")*($E$12:$E$171="６号　知的障害者及び引率者")*($M$12:$M$171=1))</f>
        <v>0</v>
      </c>
      <c r="CV218" s="28">
        <f>SUMPRODUCT(($D$12:$D$171="小学生")*($E$12:$E$171="６号　知的障害者及び引率者")*($M$12:$M$171=1))</f>
        <v>0</v>
      </c>
      <c r="CW218" s="28">
        <f>SUMPRODUCT(($D$12:$D$171="中学生")*($E$12:$E$171="６号　知的障害者及び引率者")*($M$12:$M$171=1))</f>
        <v>0</v>
      </c>
      <c r="CX218" s="28">
        <f>SUMPRODUCT(($D$12:$D$171="高校生")*($E$12:$E$171="６号　知的障害者及び引率者")*($M$12:$M$171=1))</f>
        <v>0</v>
      </c>
      <c r="CY218" s="28">
        <f>SUMPRODUCT(($D$12:$D$171="大学生")*($E$12:$E$171="６号　知的障害者及び引率者")*($M$12:$M$171=1))</f>
        <v>0</v>
      </c>
      <c r="CZ218" s="28">
        <f>SUMPRODUCT(($D$12:$D$171="引率")*($E$12:$E$171="６号　知的障害者及び引率者")*($M$12:$M$171=1))</f>
        <v>0</v>
      </c>
      <c r="DA218" s="28">
        <f>SUMPRODUCT(($D$12:$D$171="一般")*($E$12:$E$171="６号　知的障害者及び引率者")*($M$12:$M$171=1))</f>
        <v>0</v>
      </c>
      <c r="DB218" s="28">
        <f>SUMPRODUCT(($D$12:$D$171="4歳以上")*($E$12:$E$171="７号　精神障害者及び引率者")*($M$12:$M$171=1))</f>
        <v>0</v>
      </c>
      <c r="DC218" s="28">
        <f>SUMPRODUCT(($D$12:$D$171="小学生")*($E$12:$E$171="７号　精神障害者及び引率者")*($M$12:$M$171=1))</f>
        <v>0</v>
      </c>
      <c r="DD218" s="28">
        <f>SUMPRODUCT(($D$12:$D$171="中学生")*($E$12:$E$171="７号　精神障害者及び引率者")*($M$12:$M$171=1))</f>
        <v>0</v>
      </c>
      <c r="DE218" s="28">
        <f>SUMPRODUCT(($D$12:$D$171="高校生")*($E$12:$E$171="７号　精神障害者及び引率者")*($M$12:$M$171=1))</f>
        <v>0</v>
      </c>
      <c r="DF218" s="28">
        <f>SUMPRODUCT(($D$12:$D$171="大学生")*($E$12:$E$171="７号　精神障害者及び引率者")*($M$12:$M$171=1))</f>
        <v>0</v>
      </c>
      <c r="DG218" s="28">
        <f>SUMPRODUCT(($D$12:$D$171="引率")*($E$12:$E$171="７号　精神障害者及び引率者")*($M$12:$M$171=1))</f>
        <v>0</v>
      </c>
      <c r="DH218" s="28">
        <f>SUMPRODUCT(($D$12:$D$171="一般")*($E$12:$E$171="７号　精神障害者及び引率者")*($M$12:$M$171=1))</f>
        <v>0</v>
      </c>
    </row>
    <row r="219" spans="62:112">
      <c r="BJ219" s="37">
        <f>$S$8</f>
        <v>2</v>
      </c>
      <c r="BK219" s="28">
        <f>SUMPRODUCT(($D$12:$D$171="4歳未満")*($E$12:$E$171="-")*($T$12:$T$171=1))</f>
        <v>0</v>
      </c>
      <c r="BL219" s="28">
        <f>SUMPRODUCT(($D$12:$D$171="4歳以上")*($E$12:$E$171="１号　就学困難")*($T$12:$T$171=1))</f>
        <v>0</v>
      </c>
      <c r="BM219" s="28">
        <f>SUMPRODUCT(($D$12:$D$171="小学生")*($E$12:$E$171="１号　就学困難")*($T$12:$T$171=1))</f>
        <v>0</v>
      </c>
      <c r="BN219" s="28">
        <f>SUMPRODUCT(($D$12:$D$171="中学生")*($E$12:$E$171="１号　就学困難")*($T$12:$T$171=1))</f>
        <v>0</v>
      </c>
      <c r="BO219" s="28">
        <f>SUMPRODUCT(($D$12:$D$171="高校生")*($E$12:$E$171="１号　就学困難")*($T$12:$T$171=1))</f>
        <v>0</v>
      </c>
      <c r="BP219" s="28">
        <f>SUMPRODUCT(($D$12:$D$171="大学生")*($E$12:$E$171="１号　就学困難")*($T$12:$T$171=1))</f>
        <v>0</v>
      </c>
      <c r="BQ219" s="28">
        <f>SUMPRODUCT(($D$12:$D$171="引率")*($E$12:$E$171="１号　就学困難")*($T$12:$T$171=1))</f>
        <v>0</v>
      </c>
      <c r="BR219" s="28">
        <f>SUMPRODUCT(($D$12:$D$171="一般")*($E$12:$E$171="１号　就学困難")*($T$12:$T$171=1))</f>
        <v>0</v>
      </c>
      <c r="BS219" s="28">
        <f>SUMPRODUCT(($D$12:$D$171="4歳以上")*($E$12:$E$171="２号　特別支援学級・学校(引率含む）")*($T$12:$T$171=1))</f>
        <v>0</v>
      </c>
      <c r="BT219" s="28">
        <f>SUMPRODUCT(($D$12:$D$171="小学生")*($E$12:$E$171="２号　特別支援学級・学校(引率含む）")*($T$12:$T$171=1))</f>
        <v>0</v>
      </c>
      <c r="BU219" s="28">
        <f>SUMPRODUCT(($D$12:$D$171="中学生")*($E$12:$E$171="２号　特別支援学級・学校(引率含む）")*($T$12:$T$171=1))</f>
        <v>0</v>
      </c>
      <c r="BV219" s="28">
        <f>SUMPRODUCT(($D$12:$D$171="高校生")*($E$12:$E$171="２号　特別支援学級・学校(引率含む）")*($T$12:$T$171=1))</f>
        <v>0</v>
      </c>
      <c r="BW219" s="28">
        <f>SUMPRODUCT(($D$12:$D$171="大学生")*($E$12:$E$171="２号　特別支援学級・学校(引率含む）")*($T$12:$T$171=1))</f>
        <v>0</v>
      </c>
      <c r="BX219" s="28">
        <f>SUMPRODUCT(($D$12:$D$171="引率")*($E$12:$E$171="２号　特別支援学級・学校(引率含む）")*($T$12:$T$171=1))</f>
        <v>0</v>
      </c>
      <c r="BY219" s="28">
        <f>SUMPRODUCT(($D$12:$D$171="一般")*($E$12:$E$171="２号　特別支援学級・学校(引率含む）")*($T$12:$T$171=1))</f>
        <v>0</v>
      </c>
      <c r="BZ219" s="28">
        <f>SUMPRODUCT(($D$12:$D$171="4歳以上")*($E$12:$E$171="３号　児童福祉施設")*($T$12:$T$171=1))</f>
        <v>0</v>
      </c>
      <c r="CA219" s="28">
        <f>SUMPRODUCT(($D$12:$D$171="小学生")*($E$12:$E$171="３号　児童福祉施設")*($T$12:$T$171=1))</f>
        <v>0</v>
      </c>
      <c r="CB219" s="28">
        <f>SUMPRODUCT(($D$12:$D$171="中学生")*($E$12:$E$171="３号　児童福祉施設")*($T$12:$T$171=1))</f>
        <v>0</v>
      </c>
      <c r="CC219" s="28">
        <f>SUMPRODUCT(($D$12:$D$171="高校生")*($E$12:$E$171="３号　児童福祉施設")*($T$12:$T$171=1))</f>
        <v>0</v>
      </c>
      <c r="CD219" s="28">
        <f>SUMPRODUCT(($D$12:$D$171="大学生")*($E$12:$E$171="３号　児童福祉施設")*($T$12:$T$171=1))</f>
        <v>0</v>
      </c>
      <c r="CE219" s="28">
        <f>SUMPRODUCT(($D$12:$D$171="引率")*($E$12:$E$171="３号　児童福祉施設")*($T$12:$T$171=1))</f>
        <v>0</v>
      </c>
      <c r="CF219" s="28">
        <f>SUMPRODUCT(($D$12:$D$171="一般")*($E$12:$E$171="３号　児童福祉施設")*($T$12:$T$171=1))</f>
        <v>0</v>
      </c>
      <c r="CG219" s="28">
        <f>SUMPRODUCT(($D$12:$D$171="4歳以上")*($E$12:$E$171="４号　身体障害者手帳")*($T$12:$T$171=1))</f>
        <v>0</v>
      </c>
      <c r="CH219" s="28">
        <f>SUMPRODUCT(($D$12:$D$171="小学生")*($E$12:$E$171="４号　身体障害者手帳")*($T$12:$T$171=1))</f>
        <v>0</v>
      </c>
      <c r="CI219" s="28">
        <f>SUMPRODUCT(($D$12:$D$171="中学生")*($E$12:$E$171="４号　身体障害者手帳")*($T$12:$T$171=1))</f>
        <v>0</v>
      </c>
      <c r="CJ219" s="28">
        <f>SUMPRODUCT(($D$12:$D$171="高校生")*($E$12:$E$171="４号　身体障害者手帳")*($T$12:$T$171=1))</f>
        <v>0</v>
      </c>
      <c r="CK219" s="28">
        <f>SUMPRODUCT(($D$12:$D$171="大学生")*($E$12:$E$171="４号　身体障害者手帳")*($T$12:$T$171=1))</f>
        <v>0</v>
      </c>
      <c r="CL219" s="28">
        <f>SUMPRODUCT(($D$12:$D$171="引率")*($E$12:$E$171="４号　身体障害者手帳")*($T$12:$T$171=1))</f>
        <v>0</v>
      </c>
      <c r="CM219" s="28">
        <f>SUMPRODUCT(($D$12:$D$171="一般")*($E$12:$E$171="４号　身体障害者手帳")*($T$12:$T$171=1))</f>
        <v>0</v>
      </c>
      <c r="CN219" s="28">
        <f>SUMPRODUCT(($D$12:$D$171="4歳以上")*($E$12:$E$171="５号　生活保護（児童、生徒）")*($T$12:$T$171=1))</f>
        <v>0</v>
      </c>
      <c r="CO219" s="28">
        <f>SUMPRODUCT(($D$12:$D$171="小学生")*($E$12:$E$171="５号　生活保護（児童、生徒）")*($T$12:$T$171=1))</f>
        <v>0</v>
      </c>
      <c r="CP219" s="28">
        <f>SUMPRODUCT(($D$12:$D$171="中学生")*($E$12:$E$171="５号　生活保護（児童、生徒）")*($T$12:$T$171=1))</f>
        <v>0</v>
      </c>
      <c r="CQ219" s="28">
        <f>SUMPRODUCT(($D$12:$D$171="高校生")*($E$12:$E$171="５号　生活保護（児童、生徒）")*($T$12:$T$171=1))</f>
        <v>0</v>
      </c>
      <c r="CR219" s="28">
        <f>SUMPRODUCT(($D$12:$D$171="大学生")*($E$12:$E$171="５号　生活保護（児童、生徒）")*($T$12:$T$171=1))</f>
        <v>0</v>
      </c>
      <c r="CS219" s="28">
        <f>SUMPRODUCT(($D$12:$D$171="引率")*($E$12:$E$171="５号　生活保護（児童、生徒）")*($T$12:$T$171=1))</f>
        <v>0</v>
      </c>
      <c r="CT219" s="28">
        <f>SUMPRODUCT(($D$12:$D$171="一般")*($E$12:$E$171="５号　生活保護（児童、生徒）")*($T$12:$T$171=1))</f>
        <v>0</v>
      </c>
      <c r="CU219" s="28">
        <f>SUMPRODUCT(($D$12:$D$171="4歳以上")*($E$12:$E$171="６号　知的障害者及び引率者")*($T$12:$T$171=1))</f>
        <v>0</v>
      </c>
      <c r="CV219" s="28">
        <f>SUMPRODUCT(($D$12:$D$171="小学生")*($E$12:$E$171="６号　知的障害者及び引率者")*($T$12:$T$171=1))</f>
        <v>0</v>
      </c>
      <c r="CW219" s="28">
        <f>SUMPRODUCT(($D$12:$D$171="中学生")*($E$12:$E$171="６号　知的障害者及び引率者")*($T$12:$T$171=1))</f>
        <v>0</v>
      </c>
      <c r="CX219" s="28">
        <f>SUMPRODUCT(($D$12:$D$171="高校生")*($E$12:$E$171="６号　知的障害者及び引率者")*($T$12:$T$171=1))</f>
        <v>0</v>
      </c>
      <c r="CY219" s="28">
        <f>SUMPRODUCT(($D$12:$D$171="大学生")*($E$12:$E$171="６号　知的障害者及び引率者")*($T$12:$T$171=1))</f>
        <v>0</v>
      </c>
      <c r="CZ219" s="28">
        <f>SUMPRODUCT(($D$12:$D$171="引率")*($E$12:$E$171="６号　知的障害者及び引率者")*($T$12:$T$171=1))</f>
        <v>0</v>
      </c>
      <c r="DA219" s="28">
        <f>SUMPRODUCT(($D$12:$D$171="一般")*($E$12:$E$171="６号　知的障害者及び引率者")*($T$12:$T$171=1))</f>
        <v>0</v>
      </c>
      <c r="DB219" s="28">
        <f>SUMPRODUCT(($D$12:$D$171="4歳以上")*($E$12:$E$171="７号　精神障害者及び引率者")*($T$12:$T$171=1))</f>
        <v>0</v>
      </c>
      <c r="DC219" s="28">
        <f>SUMPRODUCT(($D$12:$D$171="小学生")*($E$12:$E$171="７号　精神障害者及び引率者")*($T$12:$T$171=1))</f>
        <v>0</v>
      </c>
      <c r="DD219" s="28">
        <f>SUMPRODUCT(($D$12:$D$171="中学生")*($E$12:$E$171="７号　精神障害者及び引率者")*($T$12:$T$171=1))</f>
        <v>0</v>
      </c>
      <c r="DE219" s="28">
        <f>SUMPRODUCT(($D$12:$D$171="高校生")*($E$12:$E$171="７号　精神障害者及び引率者")*($T$12:$T$171=1))</f>
        <v>0</v>
      </c>
      <c r="DF219" s="28">
        <f>SUMPRODUCT(($D$12:$D$171="大学生")*($E$12:$E$171="７号　精神障害者及び引率者")*($T$12:$T$171=1))</f>
        <v>0</v>
      </c>
      <c r="DG219" s="28">
        <f>SUMPRODUCT(($D$12:$D$171="引率")*($E$12:$E$171="７号　精神障害者及び引率者")*($T$12:$T$171=1))</f>
        <v>0</v>
      </c>
      <c r="DH219" s="28">
        <f>SUMPRODUCT(($D$12:$D$171="一般")*($E$12:$E$171="７号　精神障害者及び引率者")*($T$12:$T$171=1))</f>
        <v>0</v>
      </c>
    </row>
    <row r="220" spans="62:112">
      <c r="BJ220" s="37">
        <f>$Z$8</f>
        <v>3</v>
      </c>
      <c r="BK220" s="28">
        <f>SUMPRODUCT(($D$12:$D$171="4歳未満")*($E$12:$E$171="-")*($AA$12:$AA$171=1))</f>
        <v>0</v>
      </c>
      <c r="BL220" s="28">
        <f>SUMPRODUCT(($D$12:$D$171="4歳以上")*($E$12:$E$171="１号　就学困難")*($AA$12:$AA$171=1))</f>
        <v>0</v>
      </c>
      <c r="BM220" s="28">
        <f>SUMPRODUCT(($D$12:$D$171="小学生")*($E$12:$E$171="１号　就学困難")*($AA$12:$AA$171=1))</f>
        <v>0</v>
      </c>
      <c r="BN220" s="28">
        <f>SUMPRODUCT(($D$12:$D$171="中学生")*($E$12:$E$171="１号　就学困難")*($AA$12:$AA$171=1))</f>
        <v>0</v>
      </c>
      <c r="BO220" s="28">
        <f>SUMPRODUCT(($D$12:$D$171="高校生")*($E$12:$E$171="１号　就学困難")*($AA$12:$AA$171=1))</f>
        <v>0</v>
      </c>
      <c r="BP220" s="28">
        <f>SUMPRODUCT(($D$12:$D$171="大学生")*($E$12:$E$171="１号　就学困難")*($AA$12:$AA$171=1))</f>
        <v>0</v>
      </c>
      <c r="BQ220" s="28">
        <f>SUMPRODUCT(($D$12:$D$171="引率")*($E$12:$E$171="１号　就学困難")*($AA$12:$AA$171=1))</f>
        <v>0</v>
      </c>
      <c r="BR220" s="28">
        <f>SUMPRODUCT(($D$12:$D$171="一般")*($E$12:$E$171="１号　就学困難")*($AA$12:$AA$171=1))</f>
        <v>0</v>
      </c>
      <c r="BS220" s="28">
        <f>SUMPRODUCT(($D$12:$D$171="4歳以上")*($E$12:$E$171="２号　特別支援学級・学校(引率含む）")*($AA$12:$AA$171=1))</f>
        <v>0</v>
      </c>
      <c r="BT220" s="28">
        <f>SUMPRODUCT(($D$12:$D$171="小学生")*($E$12:$E$171="２号　特別支援学級・学校(引率含む）")*($AA$12:$AA$171=1))</f>
        <v>0</v>
      </c>
      <c r="BU220" s="28">
        <f>SUMPRODUCT(($D$12:$D$171="中学生")*($E$12:$E$171="２号　特別支援学級・学校(引率含む）")*($AA$12:$AA$171=1))</f>
        <v>0</v>
      </c>
      <c r="BV220" s="28">
        <f>SUMPRODUCT(($D$12:$D$171="高校生")*($E$12:$E$171="２号　特別支援学級・学校(引率含む）")*($AA$12:$AA$171=1))</f>
        <v>0</v>
      </c>
      <c r="BW220" s="28">
        <f>SUMPRODUCT(($D$12:$D$171="大学生")*($E$12:$E$171="２号　特別支援学級・学校(引率含む）")*($AA$12:$AA$171=1))</f>
        <v>0</v>
      </c>
      <c r="BX220" s="28">
        <f>SUMPRODUCT(($D$12:$D$171="引率")*($E$12:$E$171="２号　特別支援学級・学校(引率含む）")*($AA$12:$AA$171=1))</f>
        <v>0</v>
      </c>
      <c r="BY220" s="28">
        <f>SUMPRODUCT(($D$12:$D$171="一般")*($E$12:$E$171="２号　特別支援学級・学校(引率含む）")*($AA$12:$AA$171=1))</f>
        <v>0</v>
      </c>
      <c r="BZ220" s="28">
        <f>SUMPRODUCT(($D$12:$D$171="4歳以上")*($E$12:$E$171="３号　児童福祉施設")*($AA$12:$AA$171=1))</f>
        <v>0</v>
      </c>
      <c r="CA220" s="28">
        <f>SUMPRODUCT(($D$12:$D$171="小学生")*($E$12:$E$171="３号　児童福祉施設")*($AA$12:$AA$171=1))</f>
        <v>0</v>
      </c>
      <c r="CB220" s="28">
        <f>SUMPRODUCT(($D$12:$D$171="中学生")*($E$12:$E$171="３号　児童福祉施設")*($AA$12:$AA$171=1))</f>
        <v>0</v>
      </c>
      <c r="CC220" s="28">
        <f>SUMPRODUCT(($D$12:$D$171="高校生")*($E$12:$E$171="３号　児童福祉施設")*($AA$12:$AA$171=1))</f>
        <v>0</v>
      </c>
      <c r="CD220" s="28">
        <f>SUMPRODUCT(($D$12:$D$171="大学生")*($E$12:$E$171="３号　児童福祉施設")*($AA$12:$AA$171=1))</f>
        <v>0</v>
      </c>
      <c r="CE220" s="28">
        <f>SUMPRODUCT(($D$12:$D$171="引率")*($E$12:$E$171="３号　児童福祉施設")*($AA$12:$AA$171=1))</f>
        <v>0</v>
      </c>
      <c r="CF220" s="28">
        <f>SUMPRODUCT(($D$12:$D$171="一般")*($E$12:$E$171="３号　児童福祉施設")*($AA$12:$AA$171=1))</f>
        <v>0</v>
      </c>
      <c r="CG220" s="28">
        <f>SUMPRODUCT(($D$12:$D$171="4歳以上")*($E$12:$E$171="４号　身体障害者手帳")*($AA$12:$AA$171=1))</f>
        <v>0</v>
      </c>
      <c r="CH220" s="28">
        <f>SUMPRODUCT(($D$12:$D$171="小学生")*($E$12:$E$171="４号　身体障害者手帳")*($AA$12:$AA$171=1))</f>
        <v>0</v>
      </c>
      <c r="CI220" s="28">
        <f>SUMPRODUCT(($D$12:$D$171="中学生")*($E$12:$E$171="４号　身体障害者手帳")*($AA$12:$AA$171=1))</f>
        <v>0</v>
      </c>
      <c r="CJ220" s="28">
        <f>SUMPRODUCT(($D$12:$D$171="高校生")*($E$12:$E$171="４号　身体障害者手帳")*($AA$12:$AA$171=1))</f>
        <v>0</v>
      </c>
      <c r="CK220" s="28">
        <f>SUMPRODUCT(($D$12:$D$171="大学生")*($E$12:$E$171="４号　身体障害者手帳")*($AA$12:$AA$171=1))</f>
        <v>0</v>
      </c>
      <c r="CL220" s="28">
        <f>SUMPRODUCT(($D$12:$D$171="引率")*($E$12:$E$171="４号　身体障害者手帳")*($AA$12:$AA$171=1))</f>
        <v>0</v>
      </c>
      <c r="CM220" s="28">
        <f>SUMPRODUCT(($D$12:$D$171="一般")*($E$12:$E$171="４号　身体障害者手帳")*($AA$12:$AA$171=1))</f>
        <v>0</v>
      </c>
      <c r="CN220" s="28">
        <f>SUMPRODUCT(($D$12:$D$171="4歳以上")*($E$12:$E$171="５号　生活保護（児童、生徒）")*($AA$12:$AA$171=1))</f>
        <v>0</v>
      </c>
      <c r="CO220" s="28">
        <f>SUMPRODUCT(($D$12:$D$171="小学生")*($E$12:$E$171="５号　生活保護（児童、生徒）")*($AA$12:$AA$171=1))</f>
        <v>0</v>
      </c>
      <c r="CP220" s="28">
        <f>SUMPRODUCT(($D$12:$D$171="中学生")*($E$12:$E$171="５号　生活保護（児童、生徒）")*($AA$12:$AA$171=1))</f>
        <v>0</v>
      </c>
      <c r="CQ220" s="28">
        <f>SUMPRODUCT(($D$12:$D$171="高校生")*($E$12:$E$171="５号　生活保護（児童、生徒）")*($AA$12:$AA$171=1))</f>
        <v>0</v>
      </c>
      <c r="CR220" s="28">
        <f>SUMPRODUCT(($D$12:$D$171="大学生")*($E$12:$E$171="５号　生活保護（児童、生徒）")*($AA$12:$AA$171=1))</f>
        <v>0</v>
      </c>
      <c r="CS220" s="28">
        <f>SUMPRODUCT(($D$12:$D$171="引率")*($E$12:$E$171="５号　生活保護（児童、生徒）")*($AA$12:$AA$171=1))</f>
        <v>0</v>
      </c>
      <c r="CT220" s="28">
        <f>SUMPRODUCT(($D$12:$D$171="一般")*($E$12:$E$171="５号　生活保護（児童、生徒）")*($AA$12:$AA$171=1))</f>
        <v>0</v>
      </c>
      <c r="CU220" s="28">
        <f>SUMPRODUCT(($D$12:$D$171="4歳以上")*($E$12:$E$171="６号　知的障害者及び引率者")*($AA$12:$AA$171=1))</f>
        <v>0</v>
      </c>
      <c r="CV220" s="28">
        <f>SUMPRODUCT(($D$12:$D$171="小学生")*($E$12:$E$171="６号　知的障害者及び引率者")*($AA$12:$AA$171=1))</f>
        <v>0</v>
      </c>
      <c r="CW220" s="28">
        <f>SUMPRODUCT(($D$12:$D$171="中学生")*($E$12:$E$171="６号　知的障害者及び引率者")*($AA$12:$AA$171=1))</f>
        <v>0</v>
      </c>
      <c r="CX220" s="28">
        <f>SUMPRODUCT(($D$12:$D$171="高校生")*($E$12:$E$171="６号　知的障害者及び引率者")*($AA$12:$AA$171=1))</f>
        <v>0</v>
      </c>
      <c r="CY220" s="28">
        <f>SUMPRODUCT(($D$12:$D$171="大学生")*($E$12:$E$171="６号　知的障害者及び引率者")*($AA$12:$AA$171=1))</f>
        <v>0</v>
      </c>
      <c r="CZ220" s="28">
        <f>SUMPRODUCT(($D$12:$D$171="引率")*($E$12:$E$171="６号　知的障害者及び引率者")*($AA$12:$AA$171=1))</f>
        <v>0</v>
      </c>
      <c r="DA220" s="28">
        <f>SUMPRODUCT(($D$12:$D$171="一般")*($E$12:$E$171="６号　知的障害者及び引率者")*($AA$12:$AA$171=1))</f>
        <v>0</v>
      </c>
      <c r="DB220" s="28">
        <f>SUMPRODUCT(($D$12:$D$171="4歳以上")*($E$12:$E$171="７号　精神障害者及び引率者")*($AA$12:$AA$171=1))</f>
        <v>0</v>
      </c>
      <c r="DC220" s="28">
        <f>SUMPRODUCT(($D$12:$D$171="小学生")*($E$12:$E$171="７号　精神障害者及び引率者")*($AA$12:$AA$171=1))</f>
        <v>0</v>
      </c>
      <c r="DD220" s="28">
        <f>SUMPRODUCT(($D$12:$D$171="中学生")*($E$12:$E$171="７号　精神障害者及び引率者")*($AA$12:$AA$171=1))</f>
        <v>0</v>
      </c>
      <c r="DE220" s="28">
        <f>SUMPRODUCT(($D$12:$D$171="高校生")*($E$12:$E$171="７号　精神障害者及び引率者")*($AA$12:$AA$171=1))</f>
        <v>0</v>
      </c>
      <c r="DF220" s="28">
        <f>SUMPRODUCT(($D$12:$D$171="大学生")*($E$12:$E$171="７号　精神障害者及び引率者")*($AA$12:$AA$171=1))</f>
        <v>0</v>
      </c>
      <c r="DG220" s="28">
        <f>SUMPRODUCT(($D$12:$D$171="引率")*($E$12:$E$171="７号　精神障害者及び引率者")*($AA$12:$AA$171=1))</f>
        <v>0</v>
      </c>
      <c r="DH220" s="28">
        <f>SUMPRODUCT(($D$12:$D$171="一般")*($E$12:$E$171="７号　精神障害者及び引率者")*($AA$12:$AA$171=1))</f>
        <v>0</v>
      </c>
    </row>
    <row r="221" spans="62:112">
      <c r="BJ221" s="37">
        <f>$AG$8</f>
        <v>4</v>
      </c>
      <c r="BK221" s="28">
        <f>SUMPRODUCT(($D$12:$D$171="4歳未満")*($E$12:$E$171="-")*($AH$12:$AH$171=1))</f>
        <v>0</v>
      </c>
      <c r="BL221" s="28">
        <f>SUMPRODUCT(($D$12:$D$171="4歳以上")*($E$12:$E$171="１号　就学困難")*($AH$12:$AH$171=1))</f>
        <v>0</v>
      </c>
      <c r="BM221" s="28">
        <f>SUMPRODUCT(($D$12:$D$171="小学生")*($E$12:$E$171="１号　就学困難")*($AH$12:$AH$171=1))</f>
        <v>0</v>
      </c>
      <c r="BN221" s="28">
        <f>SUMPRODUCT(($D$12:$D$171="中学生")*($E$12:$E$171="１号　就学困難")*($AH$12:$AH$171=1))</f>
        <v>0</v>
      </c>
      <c r="BO221" s="28">
        <f>SUMPRODUCT(($D$12:$D$171="高校生")*($E$12:$E$171="１号　就学困難")*($AH$12:$AH$171=1))</f>
        <v>0</v>
      </c>
      <c r="BP221" s="28">
        <f>SUMPRODUCT(($D$12:$D$171="大学生")*($E$12:$E$171="１号　就学困難")*($AH$12:$AH$171=1))</f>
        <v>0</v>
      </c>
      <c r="BQ221" s="28">
        <f>SUMPRODUCT(($D$12:$D$171="引率")*($E$12:$E$171="１号　就学困難")*($AH$12:$AH$171=1))</f>
        <v>0</v>
      </c>
      <c r="BR221" s="28">
        <f>SUMPRODUCT(($D$12:$D$171="一般")*($E$12:$E$171="１号　就学困難")*($AH$12:$AH$171=1))</f>
        <v>0</v>
      </c>
      <c r="BS221" s="28">
        <f>SUMPRODUCT(($D$12:$D$171="4歳以上")*($E$12:$E$171="２号　特別支援学級・学校(引率含む）")*($AH$12:$AH$171=1))</f>
        <v>0</v>
      </c>
      <c r="BT221" s="28">
        <f>SUMPRODUCT(($D$12:$D$171="小学生")*($E$12:$E$171="２号　特別支援学級・学校(引率含む）")*($AH$12:$AH$171=1))</f>
        <v>0</v>
      </c>
      <c r="BU221" s="28">
        <f>SUMPRODUCT(($D$12:$D$171="中学生")*($E$12:$E$171="２号　特別支援学級・学校(引率含む）")*($AH$12:$AH$171=1))</f>
        <v>0</v>
      </c>
      <c r="BV221" s="28">
        <f>SUMPRODUCT(($D$12:$D$171="高校生")*($E$12:$E$171="２号　特別支援学級・学校(引率含む）")*($AH$12:$AH$171=1))</f>
        <v>0</v>
      </c>
      <c r="BW221" s="28">
        <f>SUMPRODUCT(($D$12:$D$171="大学生")*($E$12:$E$171="２号　特別支援学級・学校(引率含む）")*($AH$12:$AH$171=1))</f>
        <v>0</v>
      </c>
      <c r="BX221" s="28">
        <f>SUMPRODUCT(($D$12:$D$171="引率")*($E$12:$E$171="２号　特別支援学級・学校(引率含む）")*($AH$12:$AH$171=1))</f>
        <v>0</v>
      </c>
      <c r="BY221" s="28">
        <f>SUMPRODUCT(($D$12:$D$171="一般")*($E$12:$E$171="２号　特別支援学級・学校(引率含む）")*($AH$12:$AH$171=1))</f>
        <v>0</v>
      </c>
      <c r="BZ221" s="28">
        <f>SUMPRODUCT(($D$12:$D$171="4歳以上")*($E$12:$E$171="３号　児童福祉施設")*($AH$12:$AH$171=1))</f>
        <v>0</v>
      </c>
      <c r="CA221" s="28">
        <f>SUMPRODUCT(($D$12:$D$171="小学生")*($E$12:$E$171="３号　児童福祉施設")*($AH$12:$AH$171=1))</f>
        <v>0</v>
      </c>
      <c r="CB221" s="28">
        <f>SUMPRODUCT(($D$12:$D$171="中学生")*($E$12:$E$171="３号　児童福祉施設")*($AH$12:$AH$171=1))</f>
        <v>0</v>
      </c>
      <c r="CC221" s="28">
        <f>SUMPRODUCT(($D$12:$D$171="高校生")*($E$12:$E$171="３号　児童福祉施設")*($AH$12:$AH$171=1))</f>
        <v>0</v>
      </c>
      <c r="CD221" s="28">
        <f>SUMPRODUCT(($D$12:$D$171="大学生")*($E$12:$E$171="３号　児童福祉施設")*($AH$12:$AH$171=1))</f>
        <v>0</v>
      </c>
      <c r="CE221" s="28">
        <f>SUMPRODUCT(($D$12:$D$171="引率")*($E$12:$E$171="３号　児童福祉施設")*($AH$12:$AH$171=1))</f>
        <v>0</v>
      </c>
      <c r="CF221" s="28">
        <f>SUMPRODUCT(($D$12:$D$171="一般")*($E$12:$E$171="３号　児童福祉施設")*($AH$12:$AH$171=1))</f>
        <v>0</v>
      </c>
      <c r="CG221" s="28">
        <f>SUMPRODUCT(($D$12:$D$171="4歳以上")*($E$12:$E$171="４号　身体障害者手帳")*($AH$12:$AH$171=1))</f>
        <v>0</v>
      </c>
      <c r="CH221" s="28">
        <f>SUMPRODUCT(($D$12:$D$171="小学生")*($E$12:$E$171="４号　身体障害者手帳")*($AH$12:$AH$171=1))</f>
        <v>0</v>
      </c>
      <c r="CI221" s="28">
        <f>SUMPRODUCT(($D$12:$D$171="中学生")*($E$12:$E$171="４号　身体障害者手帳")*($AH$12:$AH$171=1))</f>
        <v>0</v>
      </c>
      <c r="CJ221" s="28">
        <f>SUMPRODUCT(($D$12:$D$171="高校生")*($E$12:$E$171="４号　身体障害者手帳")*($AH$12:$AH$171=1))</f>
        <v>0</v>
      </c>
      <c r="CK221" s="28">
        <f>SUMPRODUCT(($D$12:$D$171="大学生")*($E$12:$E$171="４号　身体障害者手帳")*($AH$12:$AH$171=1))</f>
        <v>0</v>
      </c>
      <c r="CL221" s="28">
        <f>SUMPRODUCT(($D$12:$D$171="引率")*($E$12:$E$171="４号　身体障害者手帳")*($AH$12:$AH$171=1))</f>
        <v>0</v>
      </c>
      <c r="CM221" s="28">
        <f>SUMPRODUCT(($D$12:$D$171="一般")*($E$12:$E$171="４号　身体障害者手帳")*($AH$12:$AH$171=1))</f>
        <v>0</v>
      </c>
      <c r="CN221" s="28">
        <f>SUMPRODUCT(($D$12:$D$171="4歳以上")*($E$12:$E$171="５号　生活保護（児童、生徒）")*($AH$12:$AH$171=1))</f>
        <v>0</v>
      </c>
      <c r="CO221" s="28">
        <f>SUMPRODUCT(($D$12:$D$171="小学生")*($E$12:$E$171="５号　生活保護（児童、生徒）")*($AH$12:$AH$171=1))</f>
        <v>0</v>
      </c>
      <c r="CP221" s="28">
        <f>SUMPRODUCT(($D$12:$D$171="中学生")*($E$12:$E$171="５号　生活保護（児童、生徒）")*($AH$12:$AH$171=1))</f>
        <v>0</v>
      </c>
      <c r="CQ221" s="28">
        <f>SUMPRODUCT(($D$12:$D$171="高校生")*($E$12:$E$171="５号　生活保護（児童、生徒）")*($AH$12:$AH$171=1))</f>
        <v>0</v>
      </c>
      <c r="CR221" s="28">
        <f>SUMPRODUCT(($D$12:$D$171="大学生")*($E$12:$E$171="５号　生活保護（児童、生徒）")*($AH$12:$AH$171=1))</f>
        <v>0</v>
      </c>
      <c r="CS221" s="28">
        <f>SUMPRODUCT(($D$12:$D$171="引率")*($E$12:$E$171="５号　生活保護（児童、生徒）")*($AH$12:$AH$171=1))</f>
        <v>0</v>
      </c>
      <c r="CT221" s="28">
        <f>SUMPRODUCT(($D$12:$D$171="一般")*($E$12:$E$171="５号　生活保護（児童、生徒）")*($AH$12:$AH$171=1))</f>
        <v>0</v>
      </c>
      <c r="CU221" s="28">
        <f>SUMPRODUCT(($D$12:$D$171="4歳以上")*($E$12:$E$171="６号　知的障害者及び引率者")*($AH$12:$AH$171=1))</f>
        <v>0</v>
      </c>
      <c r="CV221" s="28">
        <f>SUMPRODUCT(($D$12:$D$171="小学生")*($E$12:$E$171="６号　知的障害者及び引率者")*($AH$12:$AH$171=1))</f>
        <v>0</v>
      </c>
      <c r="CW221" s="28">
        <f>SUMPRODUCT(($D$12:$D$171="中学生")*($E$12:$E$171="６号　知的障害者及び引率者")*($AH$12:$AH$171=1))</f>
        <v>0</v>
      </c>
      <c r="CX221" s="28">
        <f>SUMPRODUCT(($D$12:$D$171="高校生")*($E$12:$E$171="６号　知的障害者及び引率者")*($AH$12:$AH$171=1))</f>
        <v>0</v>
      </c>
      <c r="CY221" s="28">
        <f>SUMPRODUCT(($D$12:$D$171="大学生")*($E$12:$E$171="６号　知的障害者及び引率者")*($AH$12:$AH$171=1))</f>
        <v>0</v>
      </c>
      <c r="CZ221" s="28">
        <f>SUMPRODUCT(($D$12:$D$171="引率")*($E$12:$E$171="６号　知的障害者及び引率者")*($AH$12:$AH$171=1))</f>
        <v>0</v>
      </c>
      <c r="DA221" s="28">
        <f>SUMPRODUCT(($D$12:$D$171="一般")*($E$12:$E$171="６号　知的障害者及び引率者")*($AH$12:$AH$171=1))</f>
        <v>0</v>
      </c>
      <c r="DB221" s="28">
        <f>SUMPRODUCT(($D$12:$D$171="4歳以上")*($E$12:$E$171="７号　精神障害者及び引率者")*($AH$12:$AH$171=1))</f>
        <v>0</v>
      </c>
      <c r="DC221" s="28">
        <f>SUMPRODUCT(($D$12:$D$171="小学生")*($E$12:$E$171="７号　精神障害者及び引率者")*($AH$12:$AH$171=1))</f>
        <v>0</v>
      </c>
      <c r="DD221" s="28">
        <f>SUMPRODUCT(($D$12:$D$171="中学生")*($E$12:$E$171="７号　精神障害者及び引率者")*($AH$12:$AH$171=1))</f>
        <v>0</v>
      </c>
      <c r="DE221" s="28">
        <f>SUMPRODUCT(($D$12:$D$171="高校生")*($E$12:$E$171="７号　精神障害者及び引率者")*($AH$12:$AH$171=1))</f>
        <v>0</v>
      </c>
      <c r="DF221" s="28">
        <f>SUMPRODUCT(($D$12:$D$171="大学生")*($E$12:$E$171="７号　精神障害者及び引率者")*($AH$12:$AH$171=1))</f>
        <v>0</v>
      </c>
      <c r="DG221" s="28">
        <f>SUMPRODUCT(($D$12:$D$171="引率")*($E$12:$E$171="７号　精神障害者及び引率者")*($AH$12:$AH$171=1))</f>
        <v>0</v>
      </c>
      <c r="DH221" s="28">
        <f>SUMPRODUCT(($D$12:$D$171="一般")*($E$12:$E$171="７号　精神障害者及び引率者")*($AH$12:$AH$171=1))</f>
        <v>0</v>
      </c>
    </row>
    <row r="222" spans="62:112">
      <c r="BJ222" s="37">
        <f>$AN$8</f>
        <v>5</v>
      </c>
      <c r="BK222" s="28">
        <f>SUMPRODUCT(($D$12:$D$171="4歳未満")*($E$12:$E$171="-")*($AO$12:$AO$171=1))</f>
        <v>0</v>
      </c>
      <c r="BL222" s="28">
        <f>SUMPRODUCT(($D$12:$D$171="4歳以上")*($E$12:$E$171="１号　就学困難")*($AO$12:$AO$171=1))</f>
        <v>0</v>
      </c>
      <c r="BM222" s="28">
        <f>SUMPRODUCT(($D$12:$D$171="小学生")*($E$12:$E$171="１号　就学困難")*($AO$12:$AO$171=1))</f>
        <v>0</v>
      </c>
      <c r="BN222" s="28">
        <f>SUMPRODUCT(($D$12:$D$171="中学生")*($E$12:$E$171="１号　就学困難")*($AO$12:$AO$171=1))</f>
        <v>0</v>
      </c>
      <c r="BO222" s="28">
        <f>SUMPRODUCT(($D$12:$D$171="高校生")*($E$12:$E$171="１号　就学困難")*($AO$12:$AO$171=1))</f>
        <v>0</v>
      </c>
      <c r="BP222" s="28">
        <f>SUMPRODUCT(($D$12:$D$171="大学生")*($E$12:$E$171="１号　就学困難")*($AO$12:$AO$171=1))</f>
        <v>0</v>
      </c>
      <c r="BQ222" s="28">
        <f>SUMPRODUCT(($D$12:$D$171="引率")*($E$12:$E$171="１号　就学困難")*($AO$12:$AO$171=1))</f>
        <v>0</v>
      </c>
      <c r="BR222" s="28">
        <f>SUMPRODUCT(($D$12:$D$171="一般")*($E$12:$E$171="１号　就学困難")*($AO$12:$AO$171=1))</f>
        <v>0</v>
      </c>
      <c r="BS222" s="28">
        <f>SUMPRODUCT(($D$12:$D$171="4歳以上")*($E$12:$E$171="２号　特別支援学級・学校(引率含む）")*($AO$12:$AO$171=1))</f>
        <v>0</v>
      </c>
      <c r="BT222" s="28">
        <f>SUMPRODUCT(($D$12:$D$171="小学生")*($E$12:$E$171="２号　特別支援学級・学校(引率含む）")*($AO$12:$AO$171=1))</f>
        <v>0</v>
      </c>
      <c r="BU222" s="28">
        <f>SUMPRODUCT(($D$12:$D$171="中学生")*($E$12:$E$171="２号　特別支援学級・学校(引率含む）")*($AO$12:$AO$171=1))</f>
        <v>0</v>
      </c>
      <c r="BV222" s="28">
        <f>SUMPRODUCT(($D$12:$D$171="高校生")*($E$12:$E$171="２号　特別支援学級・学校(引率含む）")*($AO$12:$AO$171=1))</f>
        <v>0</v>
      </c>
      <c r="BW222" s="28">
        <f>SUMPRODUCT(($D$12:$D$171="大学生")*($E$12:$E$171="２号　特別支援学級・学校(引率含む）")*($AO$12:$AO$171=1))</f>
        <v>0</v>
      </c>
      <c r="BX222" s="28">
        <f>SUMPRODUCT(($D$12:$D$171="引率")*($E$12:$E$171="２号　特別支援学級・学校(引率含む）")*($AO$12:$AO$171=1))</f>
        <v>0</v>
      </c>
      <c r="BY222" s="28">
        <f>SUMPRODUCT(($D$12:$D$171="一般")*($E$12:$E$171="２号　特別支援学級・学校(引率含む）")*($AO$12:$AO$171=1))</f>
        <v>0</v>
      </c>
      <c r="BZ222" s="28">
        <f>SUMPRODUCT(($D$12:$D$171="4歳以上")*($E$12:$E$171="３号　児童福祉施設")*($AO$12:$AO$171=1))</f>
        <v>0</v>
      </c>
      <c r="CA222" s="28">
        <f>SUMPRODUCT(($D$12:$D$171="小学生")*($E$12:$E$171="３号　児童福祉施設")*($AO$12:$AO$171=1))</f>
        <v>0</v>
      </c>
      <c r="CB222" s="28">
        <f>SUMPRODUCT(($D$12:$D$171="中学生")*($E$12:$E$171="３号　児童福祉施設")*($AO$12:$AO$171=1))</f>
        <v>0</v>
      </c>
      <c r="CC222" s="28">
        <f>SUMPRODUCT(($D$12:$D$171="高校生")*($E$12:$E$171="３号　児童福祉施設")*($AO$12:$AO$171=1))</f>
        <v>0</v>
      </c>
      <c r="CD222" s="28">
        <f>SUMPRODUCT(($D$12:$D$171="大学生")*($E$12:$E$171="３号　児童福祉施設")*($AO$12:$AO$171=1))</f>
        <v>0</v>
      </c>
      <c r="CE222" s="28">
        <f>SUMPRODUCT(($D$12:$D$171="引率")*($E$12:$E$171="３号　児童福祉施設")*($AO$12:$AO$171=1))</f>
        <v>0</v>
      </c>
      <c r="CF222" s="28">
        <f>SUMPRODUCT(($D$12:$D$171="一般")*($E$12:$E$171="３号　児童福祉施設")*($AO$12:$AO$171=1))</f>
        <v>0</v>
      </c>
      <c r="CG222" s="28">
        <f>SUMPRODUCT(($D$12:$D$171="4歳以上")*($E$12:$E$171="４号　身体障害者手帳")*($AO$12:$AO$171=1))</f>
        <v>0</v>
      </c>
      <c r="CH222" s="28">
        <f>SUMPRODUCT(($D$12:$D$171="小学生")*($E$12:$E$171="４号　身体障害者手帳")*($AO$12:$AO$171=1))</f>
        <v>0</v>
      </c>
      <c r="CI222" s="28">
        <f>SUMPRODUCT(($D$12:$D$171="中学生")*($E$12:$E$171="４号　身体障害者手帳")*($AO$12:$AO$171=1))</f>
        <v>0</v>
      </c>
      <c r="CJ222" s="28">
        <f>SUMPRODUCT(($D$12:$D$171="高校生")*($E$12:$E$171="４号　身体障害者手帳")*($AO$12:$AO$171=1))</f>
        <v>0</v>
      </c>
      <c r="CK222" s="28">
        <f>SUMPRODUCT(($D$12:$D$171="大学生")*($E$12:$E$171="４号　身体障害者手帳")*($AO$12:$AO$171=1))</f>
        <v>0</v>
      </c>
      <c r="CL222" s="28">
        <f>SUMPRODUCT(($D$12:$D$171="引率")*($E$12:$E$171="４号　身体障害者手帳")*($AO$12:$AO$171=1))</f>
        <v>0</v>
      </c>
      <c r="CM222" s="28">
        <f>SUMPRODUCT(($D$12:$D$171="一般")*($E$12:$E$171="４号　身体障害者手帳")*($AO$12:$AO$171=1))</f>
        <v>0</v>
      </c>
      <c r="CN222" s="28">
        <f>SUMPRODUCT(($D$12:$D$171="4歳以上")*($E$12:$E$171="５号　生活保護（児童、生徒）")*($AO$12:$AO$171=1))</f>
        <v>0</v>
      </c>
      <c r="CO222" s="28">
        <f>SUMPRODUCT(($D$12:$D$171="小学生")*($E$12:$E$171="５号　生活保護（児童、生徒）")*($AO$12:$AO$171=1))</f>
        <v>0</v>
      </c>
      <c r="CP222" s="28">
        <f>SUMPRODUCT(($D$12:$D$171="中学生")*($E$12:$E$171="５号　生活保護（児童、生徒）")*($AO$12:$AO$171=1))</f>
        <v>0</v>
      </c>
      <c r="CQ222" s="28">
        <f>SUMPRODUCT(($D$12:$D$171="高校生")*($E$12:$E$171="５号　生活保護（児童、生徒）")*($AO$12:$AO$171=1))</f>
        <v>0</v>
      </c>
      <c r="CR222" s="28">
        <f>SUMPRODUCT(($D$12:$D$171="大学生")*($E$12:$E$171="５号　生活保護（児童、生徒）")*($AO$12:$AO$171=1))</f>
        <v>0</v>
      </c>
      <c r="CS222" s="28">
        <f>SUMPRODUCT(($D$12:$D$171="引率")*($E$12:$E$171="５号　生活保護（児童、生徒）")*($AO$12:$AO$171=1))</f>
        <v>0</v>
      </c>
      <c r="CT222" s="28">
        <f>SUMPRODUCT(($D$12:$D$171="一般")*($E$12:$E$171="５号　生活保護（児童、生徒）")*($AO$12:$AO$171=1))</f>
        <v>0</v>
      </c>
      <c r="CU222" s="28">
        <f>SUMPRODUCT(($D$12:$D$171="4歳以上")*($E$12:$E$171="６号　知的障害者及び引率者")*($AO$12:$AO$171=1))</f>
        <v>0</v>
      </c>
      <c r="CV222" s="28">
        <f>SUMPRODUCT(($D$12:$D$171="小学生")*($E$12:$E$171="６号　知的障害者及び引率者")*($AO$12:$AO$171=1))</f>
        <v>0</v>
      </c>
      <c r="CW222" s="28">
        <f>SUMPRODUCT(($D$12:$D$171="中学生")*($E$12:$E$171="６号　知的障害者及び引率者")*($AO$12:$AO$171=1))</f>
        <v>0</v>
      </c>
      <c r="CX222" s="28">
        <f>SUMPRODUCT(($D$12:$D$171="高校生")*($E$12:$E$171="６号　知的障害者及び引率者")*($AO$12:$AO$171=1))</f>
        <v>0</v>
      </c>
      <c r="CY222" s="28">
        <f>SUMPRODUCT(($D$12:$D$171="大学生")*($E$12:$E$171="６号　知的障害者及び引率者")*($AO$12:$AO$171=1))</f>
        <v>0</v>
      </c>
      <c r="CZ222" s="28">
        <f>SUMPRODUCT(($D$12:$D$171="引率")*($E$12:$E$171="６号　知的障害者及び引率者")*($AO$12:$AO$171=1))</f>
        <v>0</v>
      </c>
      <c r="DA222" s="28">
        <f>SUMPRODUCT(($D$12:$D$171="一般")*($E$12:$E$171="６号　知的障害者及び引率者")*($AO$12:$AO$171=1))</f>
        <v>0</v>
      </c>
      <c r="DB222" s="28">
        <f>SUMPRODUCT(($D$12:$D$171="4歳以上")*($E$12:$E$171="７号　精神障害者及び引率者")*($AO$12:$AO$171=1))</f>
        <v>0</v>
      </c>
      <c r="DC222" s="28">
        <f>SUMPRODUCT(($D$12:$D$171="小学生")*($E$12:$E$171="７号　精神障害者及び引率者")*($AO$12:$AO$171=1))</f>
        <v>0</v>
      </c>
      <c r="DD222" s="28">
        <f>SUMPRODUCT(($D$12:$D$171="中学生")*($E$12:$E$171="７号　精神障害者及び引率者")*($AO$12:$AO$171=1))</f>
        <v>0</v>
      </c>
      <c r="DE222" s="28">
        <f>SUMPRODUCT(($D$12:$D$171="高校生")*($E$12:$E$171="７号　精神障害者及び引率者")*($AO$12:$AO$171=1))</f>
        <v>0</v>
      </c>
      <c r="DF222" s="28">
        <f>SUMPRODUCT(($D$12:$D$171="大学生")*($E$12:$E$171="７号　精神障害者及び引率者")*($AO$12:$AO$171=1))</f>
        <v>0</v>
      </c>
      <c r="DG222" s="28">
        <f>SUMPRODUCT(($D$12:$D$171="引率")*($E$12:$E$171="７号　精神障害者及び引率者")*($AO$12:$AO$171=1))</f>
        <v>0</v>
      </c>
      <c r="DH222" s="28">
        <f>SUMPRODUCT(($D$12:$D$171="一般")*($E$12:$E$171="７号　精神障害者及び引率者")*($AO$12:$AO$171=1))</f>
        <v>0</v>
      </c>
    </row>
    <row r="223" spans="62:112">
      <c r="BJ223" s="35" t="s">
        <v>111</v>
      </c>
      <c r="BK223" s="27">
        <f t="shared" ref="BK223:CP223" si="11">SUM(BK217:BK222)</f>
        <v>0</v>
      </c>
      <c r="BL223" s="27">
        <f t="shared" si="11"/>
        <v>0</v>
      </c>
      <c r="BM223" s="27">
        <f t="shared" si="11"/>
        <v>0</v>
      </c>
      <c r="BN223" s="27">
        <f t="shared" si="11"/>
        <v>0</v>
      </c>
      <c r="BO223" s="27">
        <f t="shared" si="11"/>
        <v>0</v>
      </c>
      <c r="BP223" s="27">
        <f t="shared" si="11"/>
        <v>0</v>
      </c>
      <c r="BQ223" s="27">
        <f t="shared" si="11"/>
        <v>0</v>
      </c>
      <c r="BR223" s="27">
        <f t="shared" si="11"/>
        <v>0</v>
      </c>
      <c r="BS223" s="27">
        <f t="shared" si="11"/>
        <v>0</v>
      </c>
      <c r="BT223" s="27">
        <f t="shared" si="11"/>
        <v>0</v>
      </c>
      <c r="BU223" s="27">
        <f t="shared" si="11"/>
        <v>0</v>
      </c>
      <c r="BV223" s="27">
        <f t="shared" si="11"/>
        <v>0</v>
      </c>
      <c r="BW223" s="27">
        <f t="shared" si="11"/>
        <v>0</v>
      </c>
      <c r="BX223" s="27">
        <f t="shared" si="11"/>
        <v>0</v>
      </c>
      <c r="BY223" s="27">
        <f t="shared" si="11"/>
        <v>0</v>
      </c>
      <c r="BZ223" s="27">
        <f t="shared" si="11"/>
        <v>0</v>
      </c>
      <c r="CA223" s="27">
        <f t="shared" si="11"/>
        <v>0</v>
      </c>
      <c r="CB223" s="27">
        <f t="shared" si="11"/>
        <v>0</v>
      </c>
      <c r="CC223" s="27">
        <f t="shared" si="11"/>
        <v>0</v>
      </c>
      <c r="CD223" s="27">
        <f t="shared" si="11"/>
        <v>0</v>
      </c>
      <c r="CE223" s="27">
        <f t="shared" si="11"/>
        <v>0</v>
      </c>
      <c r="CF223" s="27">
        <f t="shared" si="11"/>
        <v>0</v>
      </c>
      <c r="CG223" s="27">
        <f t="shared" si="11"/>
        <v>0</v>
      </c>
      <c r="CH223" s="27">
        <f t="shared" si="11"/>
        <v>0</v>
      </c>
      <c r="CI223" s="27">
        <f t="shared" si="11"/>
        <v>0</v>
      </c>
      <c r="CJ223" s="27">
        <f t="shared" si="11"/>
        <v>0</v>
      </c>
      <c r="CK223" s="27">
        <f t="shared" si="11"/>
        <v>0</v>
      </c>
      <c r="CL223" s="27">
        <f t="shared" si="11"/>
        <v>0</v>
      </c>
      <c r="CM223" s="27">
        <f t="shared" si="11"/>
        <v>0</v>
      </c>
      <c r="CN223" s="27">
        <f t="shared" si="11"/>
        <v>0</v>
      </c>
      <c r="CO223" s="27">
        <f t="shared" si="11"/>
        <v>0</v>
      </c>
      <c r="CP223" s="27">
        <f t="shared" si="11"/>
        <v>0</v>
      </c>
      <c r="CQ223" s="27">
        <f t="shared" ref="CQ223:DH223" si="12">SUM(CQ217:CQ222)</f>
        <v>0</v>
      </c>
      <c r="CR223" s="27">
        <f t="shared" si="12"/>
        <v>0</v>
      </c>
      <c r="CS223" s="27">
        <f t="shared" si="12"/>
        <v>0</v>
      </c>
      <c r="CT223" s="27">
        <f t="shared" si="12"/>
        <v>0</v>
      </c>
      <c r="CU223" s="27">
        <f t="shared" si="12"/>
        <v>0</v>
      </c>
      <c r="CV223" s="27">
        <f t="shared" si="12"/>
        <v>0</v>
      </c>
      <c r="CW223" s="27">
        <f t="shared" si="12"/>
        <v>0</v>
      </c>
      <c r="CX223" s="27">
        <f t="shared" si="12"/>
        <v>0</v>
      </c>
      <c r="CY223" s="27">
        <f t="shared" si="12"/>
        <v>0</v>
      </c>
      <c r="CZ223" s="27">
        <f t="shared" si="12"/>
        <v>0</v>
      </c>
      <c r="DA223" s="27">
        <f t="shared" si="12"/>
        <v>0</v>
      </c>
      <c r="DB223" s="27">
        <f t="shared" si="12"/>
        <v>0</v>
      </c>
      <c r="DC223" s="27">
        <f t="shared" si="12"/>
        <v>0</v>
      </c>
      <c r="DD223" s="27">
        <f t="shared" si="12"/>
        <v>0</v>
      </c>
      <c r="DE223" s="27">
        <f t="shared" si="12"/>
        <v>0</v>
      </c>
      <c r="DF223" s="27">
        <f t="shared" si="12"/>
        <v>0</v>
      </c>
      <c r="DG223" s="27">
        <f t="shared" si="12"/>
        <v>0</v>
      </c>
      <c r="DH223" s="27">
        <f t="shared" si="12"/>
        <v>0</v>
      </c>
    </row>
    <row r="224" spans="62:112">
      <c r="BJ224" s="30" t="s">
        <v>144</v>
      </c>
      <c r="BK224" s="33">
        <v>0</v>
      </c>
      <c r="BL224" s="33">
        <v>150</v>
      </c>
      <c r="BM224" s="33">
        <v>300</v>
      </c>
      <c r="BN224" s="33">
        <v>300</v>
      </c>
      <c r="BO224" s="33">
        <v>460</v>
      </c>
      <c r="BP224" s="33">
        <v>460</v>
      </c>
      <c r="BQ224" s="34">
        <v>1100</v>
      </c>
      <c r="BR224" s="34">
        <v>1540</v>
      </c>
      <c r="BS224" s="33">
        <v>150</v>
      </c>
      <c r="BT224" s="33">
        <v>300</v>
      </c>
      <c r="BU224" s="33">
        <v>300</v>
      </c>
      <c r="BV224" s="33">
        <v>460</v>
      </c>
      <c r="BW224" s="33">
        <v>460</v>
      </c>
      <c r="BX224" s="34">
        <v>1100</v>
      </c>
      <c r="BY224" s="34">
        <v>1540</v>
      </c>
      <c r="BZ224" s="33">
        <v>150</v>
      </c>
      <c r="CA224" s="33">
        <v>300</v>
      </c>
      <c r="CB224" s="33">
        <v>300</v>
      </c>
      <c r="CC224" s="33">
        <v>460</v>
      </c>
      <c r="CD224" s="33">
        <v>460</v>
      </c>
      <c r="CE224" s="34">
        <v>1100</v>
      </c>
      <c r="CF224" s="34">
        <v>1540</v>
      </c>
      <c r="CG224" s="33">
        <v>150</v>
      </c>
      <c r="CH224" s="33">
        <v>300</v>
      </c>
      <c r="CI224" s="33">
        <v>300</v>
      </c>
      <c r="CJ224" s="33">
        <v>460</v>
      </c>
      <c r="CK224" s="33">
        <v>460</v>
      </c>
      <c r="CL224" s="34">
        <v>1100</v>
      </c>
      <c r="CM224" s="34">
        <v>1540</v>
      </c>
      <c r="CN224" s="33">
        <v>150</v>
      </c>
      <c r="CO224" s="33">
        <v>300</v>
      </c>
      <c r="CP224" s="33">
        <v>300</v>
      </c>
      <c r="CQ224" s="33">
        <v>460</v>
      </c>
      <c r="CR224" s="33">
        <v>460</v>
      </c>
      <c r="CS224" s="34">
        <v>1100</v>
      </c>
      <c r="CT224" s="34">
        <v>1540</v>
      </c>
      <c r="CU224" s="33">
        <v>150</v>
      </c>
      <c r="CV224" s="33">
        <v>300</v>
      </c>
      <c r="CW224" s="33">
        <v>300</v>
      </c>
      <c r="CX224" s="33">
        <v>460</v>
      </c>
      <c r="CY224" s="33">
        <v>460</v>
      </c>
      <c r="CZ224" s="34">
        <v>1100</v>
      </c>
      <c r="DA224" s="34">
        <v>1540</v>
      </c>
      <c r="DB224" s="33">
        <v>150</v>
      </c>
      <c r="DC224" s="33">
        <v>300</v>
      </c>
      <c r="DD224" s="33">
        <v>300</v>
      </c>
      <c r="DE224" s="33">
        <v>460</v>
      </c>
      <c r="DF224" s="33">
        <v>460</v>
      </c>
      <c r="DG224" s="34">
        <v>1100</v>
      </c>
      <c r="DH224" s="34">
        <v>1540</v>
      </c>
    </row>
    <row r="225" spans="62:127">
      <c r="BJ225" s="29" t="s">
        <v>189</v>
      </c>
      <c r="BK225" s="31">
        <f t="shared" ref="BK225:CP225" si="13">BK223*BK224</f>
        <v>0</v>
      </c>
      <c r="BL225" s="31">
        <f t="shared" si="13"/>
        <v>0</v>
      </c>
      <c r="BM225" s="31">
        <f t="shared" si="13"/>
        <v>0</v>
      </c>
      <c r="BN225" s="31">
        <f t="shared" si="13"/>
        <v>0</v>
      </c>
      <c r="BO225" s="31">
        <f t="shared" si="13"/>
        <v>0</v>
      </c>
      <c r="BP225" s="31">
        <f t="shared" si="13"/>
        <v>0</v>
      </c>
      <c r="BQ225" s="31">
        <f t="shared" si="13"/>
        <v>0</v>
      </c>
      <c r="BR225" s="31">
        <f t="shared" si="13"/>
        <v>0</v>
      </c>
      <c r="BS225" s="31">
        <f t="shared" si="13"/>
        <v>0</v>
      </c>
      <c r="BT225" s="31">
        <f t="shared" si="13"/>
        <v>0</v>
      </c>
      <c r="BU225" s="31">
        <f t="shared" si="13"/>
        <v>0</v>
      </c>
      <c r="BV225" s="31">
        <f t="shared" si="13"/>
        <v>0</v>
      </c>
      <c r="BW225" s="31">
        <f t="shared" si="13"/>
        <v>0</v>
      </c>
      <c r="BX225" s="31">
        <f t="shared" si="13"/>
        <v>0</v>
      </c>
      <c r="BY225" s="31">
        <f t="shared" si="13"/>
        <v>0</v>
      </c>
      <c r="BZ225" s="31">
        <f t="shared" si="13"/>
        <v>0</v>
      </c>
      <c r="CA225" s="31">
        <f t="shared" si="13"/>
        <v>0</v>
      </c>
      <c r="CB225" s="31">
        <f t="shared" si="13"/>
        <v>0</v>
      </c>
      <c r="CC225" s="31">
        <f t="shared" si="13"/>
        <v>0</v>
      </c>
      <c r="CD225" s="31">
        <f t="shared" si="13"/>
        <v>0</v>
      </c>
      <c r="CE225" s="31">
        <f t="shared" si="13"/>
        <v>0</v>
      </c>
      <c r="CF225" s="31">
        <f t="shared" si="13"/>
        <v>0</v>
      </c>
      <c r="CG225" s="31">
        <f t="shared" si="13"/>
        <v>0</v>
      </c>
      <c r="CH225" s="31">
        <f t="shared" si="13"/>
        <v>0</v>
      </c>
      <c r="CI225" s="31">
        <f t="shared" si="13"/>
        <v>0</v>
      </c>
      <c r="CJ225" s="31">
        <f t="shared" si="13"/>
        <v>0</v>
      </c>
      <c r="CK225" s="31">
        <f t="shared" si="13"/>
        <v>0</v>
      </c>
      <c r="CL225" s="31">
        <f t="shared" si="13"/>
        <v>0</v>
      </c>
      <c r="CM225" s="31">
        <f t="shared" si="13"/>
        <v>0</v>
      </c>
      <c r="CN225" s="31">
        <f t="shared" si="13"/>
        <v>0</v>
      </c>
      <c r="CO225" s="31">
        <f t="shared" si="13"/>
        <v>0</v>
      </c>
      <c r="CP225" s="31">
        <f t="shared" si="13"/>
        <v>0</v>
      </c>
      <c r="CQ225" s="31">
        <f t="shared" ref="CQ225:DH225" si="14">CQ223*CQ224</f>
        <v>0</v>
      </c>
      <c r="CR225" s="31">
        <f t="shared" si="14"/>
        <v>0</v>
      </c>
      <c r="CS225" s="31">
        <f t="shared" si="14"/>
        <v>0</v>
      </c>
      <c r="CT225" s="31">
        <f t="shared" si="14"/>
        <v>0</v>
      </c>
      <c r="CU225" s="31">
        <f t="shared" si="14"/>
        <v>0</v>
      </c>
      <c r="CV225" s="31">
        <f t="shared" si="14"/>
        <v>0</v>
      </c>
      <c r="CW225" s="31">
        <f t="shared" si="14"/>
        <v>0</v>
      </c>
      <c r="CX225" s="31">
        <f t="shared" si="14"/>
        <v>0</v>
      </c>
      <c r="CY225" s="31">
        <f t="shared" si="14"/>
        <v>0</v>
      </c>
      <c r="CZ225" s="31">
        <f t="shared" si="14"/>
        <v>0</v>
      </c>
      <c r="DA225" s="31">
        <f t="shared" si="14"/>
        <v>0</v>
      </c>
      <c r="DB225" s="31">
        <f t="shared" si="14"/>
        <v>0</v>
      </c>
      <c r="DC225" s="31">
        <f t="shared" si="14"/>
        <v>0</v>
      </c>
      <c r="DD225" s="31">
        <f t="shared" si="14"/>
        <v>0</v>
      </c>
      <c r="DE225" s="31">
        <f t="shared" si="14"/>
        <v>0</v>
      </c>
      <c r="DF225" s="31">
        <f t="shared" si="14"/>
        <v>0</v>
      </c>
      <c r="DG225" s="31">
        <f t="shared" si="14"/>
        <v>0</v>
      </c>
      <c r="DH225" s="31">
        <f t="shared" si="14"/>
        <v>0</v>
      </c>
    </row>
    <row r="227" spans="62:127">
      <c r="DJ227" s="26" t="s">
        <v>128</v>
      </c>
      <c r="DK227" s="639">
        <f>F8</f>
        <v>0</v>
      </c>
      <c r="DL227" s="640"/>
      <c r="DM227" s="639">
        <f>L8</f>
        <v>1</v>
      </c>
      <c r="DN227" s="640"/>
      <c r="DO227" s="639">
        <f>S8</f>
        <v>2</v>
      </c>
      <c r="DP227" s="640"/>
      <c r="DQ227" s="639">
        <f>Z8</f>
        <v>3</v>
      </c>
      <c r="DR227" s="640"/>
      <c r="DS227" s="639">
        <f>AG8</f>
        <v>4</v>
      </c>
      <c r="DT227" s="640"/>
      <c r="DU227" s="639">
        <f>AN8</f>
        <v>5</v>
      </c>
      <c r="DV227" s="640"/>
      <c r="DW227" s="39">
        <f>AU8</f>
        <v>6</v>
      </c>
    </row>
    <row r="228" spans="62:127">
      <c r="DJ228" s="25" t="s">
        <v>127</v>
      </c>
      <c r="DK228" s="24" t="s">
        <v>126</v>
      </c>
      <c r="DL228" s="24" t="s">
        <v>125</v>
      </c>
      <c r="DM228" s="24" t="s">
        <v>126</v>
      </c>
      <c r="DN228" s="24" t="s">
        <v>125</v>
      </c>
      <c r="DO228" s="24" t="s">
        <v>126</v>
      </c>
      <c r="DP228" s="24" t="s">
        <v>125</v>
      </c>
      <c r="DQ228" s="24" t="s">
        <v>126</v>
      </c>
      <c r="DR228" s="24" t="s">
        <v>125</v>
      </c>
      <c r="DS228" s="24" t="s">
        <v>126</v>
      </c>
      <c r="DT228" s="24" t="s">
        <v>125</v>
      </c>
      <c r="DU228" s="24" t="s">
        <v>126</v>
      </c>
      <c r="DV228" s="24" t="s">
        <v>125</v>
      </c>
      <c r="DW228" s="24" t="s">
        <v>124</v>
      </c>
    </row>
    <row r="229" spans="62:127">
      <c r="DJ229" s="22" t="s">
        <v>191</v>
      </c>
      <c r="DK229" s="22">
        <f>SUMPRODUCT(($D$12:$D$171="4歳未満")*($F$12:$F$171=1))</f>
        <v>0</v>
      </c>
      <c r="DL229" s="22">
        <f>SUMPRODUCT(($D$12:$D$171="4歳未満")*($G$12:$G$171=1))</f>
        <v>0</v>
      </c>
      <c r="DM229" s="22">
        <f>SUMPRODUCT(($D$12:$D$171="4歳未満")*($L$12:$L$171=1))</f>
        <v>0</v>
      </c>
      <c r="DN229" s="22">
        <f>SUMPRODUCT(($D$12:$D$171="4歳未満")*($M$12:$M$171=1))</f>
        <v>0</v>
      </c>
      <c r="DO229" s="22">
        <f>SUMPRODUCT(($D$12:$D$171="4歳未満")*($S$12:$S$171=1))</f>
        <v>0</v>
      </c>
      <c r="DP229" s="22">
        <f>SUMPRODUCT(($D$12:$D$171="4歳未満")*($T$12:$T$171=1))</f>
        <v>0</v>
      </c>
      <c r="DQ229" s="22">
        <f>SUMPRODUCT(($D$12:$D$171="4歳未満")*($Z$12:$Z$171=1))</f>
        <v>0</v>
      </c>
      <c r="DR229" s="22">
        <f>SUMPRODUCT(($D$12:$D$171="4歳未満")*($AA$12:$AA$171=1))</f>
        <v>0</v>
      </c>
      <c r="DS229" s="22">
        <f>SUMPRODUCT(($D$12:$D$171="4歳未満")*($AG$12:$AG$171=1))</f>
        <v>0</v>
      </c>
      <c r="DT229" s="22">
        <f>SUMPRODUCT(($D$12:$D$171="4歳未満")*($AH$12:$AH$171=1))</f>
        <v>0</v>
      </c>
      <c r="DU229" s="22">
        <f>SUMPRODUCT(($D$12:$D$171="4歳未満")*($AN$12:$AN$171=1))</f>
        <v>0</v>
      </c>
      <c r="DV229" s="22">
        <f>SUMPRODUCT(($D$12:$D$171="4歳未満")*($AO$12:$AO$171=1))</f>
        <v>0</v>
      </c>
      <c r="DW229" s="22">
        <f>SUMPRODUCT(($D$12:$D$171="4歳未満")*($AU$12:$AU$171=1))</f>
        <v>0</v>
      </c>
    </row>
    <row r="230" spans="62:127">
      <c r="DJ230" s="22" t="s">
        <v>192</v>
      </c>
      <c r="DK230" s="22">
        <f>SUMPRODUCT(($D$12:$D$171="4歳以上")*($F$12:$F$171=1))</f>
        <v>0</v>
      </c>
      <c r="DL230" s="22">
        <f>SUMPRODUCT(($D$12:$D$171="4歳以上")*($G$12:$G$171=1))</f>
        <v>0</v>
      </c>
      <c r="DM230" s="22">
        <f>SUMPRODUCT(($D$12:$D$171="4歳以上")*($L$12:$L$171=1))</f>
        <v>0</v>
      </c>
      <c r="DN230" s="22">
        <f>SUMPRODUCT(($D$12:$D$171="4歳以上")*($M$12:$M$171=1))</f>
        <v>0</v>
      </c>
      <c r="DO230" s="22">
        <f>SUMPRODUCT(($D$12:$D$171="4歳以上")*($S$12:$S$171=1))</f>
        <v>0</v>
      </c>
      <c r="DP230" s="22">
        <f>SUMPRODUCT(($D$12:$D$171="4歳以上")*($T$12:$T$171=1))</f>
        <v>0</v>
      </c>
      <c r="DQ230" s="22">
        <f>SUMPRODUCT(($D$12:$D$171="4歳以上")*($Z$12:$Z$171=1))</f>
        <v>0</v>
      </c>
      <c r="DR230" s="22">
        <f>SUMPRODUCT(($D$12:$D$171="4歳以上")*($AA$12:$AA$171=1))</f>
        <v>0</v>
      </c>
      <c r="DS230" s="22">
        <f>SUMPRODUCT(($D$12:$D$171="4歳以上")*($AG$12:$AG$171=1))</f>
        <v>0</v>
      </c>
      <c r="DT230" s="22">
        <f>SUMPRODUCT(($D$12:$D$171="4歳以上")*($AH$12:$AH$171=1))</f>
        <v>0</v>
      </c>
      <c r="DU230" s="22">
        <f>SUMPRODUCT(($D$12:$D$171="4歳以上")*($AN$12:$AN$171=1))</f>
        <v>0</v>
      </c>
      <c r="DV230" s="22">
        <f>SUMPRODUCT(($D$12:$D$171="4歳以上")*($AO$12:$AO$171=1))</f>
        <v>0</v>
      </c>
      <c r="DW230" s="22">
        <f>SUMPRODUCT(($D$12:$D$171="4歳以上")*($AU$12:$AU$171=1))</f>
        <v>0</v>
      </c>
    </row>
    <row r="231" spans="62:127">
      <c r="DJ231" s="22" t="s">
        <v>193</v>
      </c>
      <c r="DK231" s="22">
        <f>SUMPRODUCT(($D$12:$D$171="小学生")*($F$12:$F$171=1))</f>
        <v>0</v>
      </c>
      <c r="DL231" s="22">
        <f>SUMPRODUCT(($D$12:$D$171="小学生")*($G$12:$G$171=1))</f>
        <v>0</v>
      </c>
      <c r="DM231" s="22">
        <f>SUMPRODUCT(($D$12:$D$171="小学生")*($L$12:$L$171=1))</f>
        <v>0</v>
      </c>
      <c r="DN231" s="22">
        <f>SUMPRODUCT(($D$12:$D$171="小学生")*($M$12:$M$171=1))</f>
        <v>0</v>
      </c>
      <c r="DO231" s="22">
        <f>SUMPRODUCT(($D$12:$D$171="小学生")*($S$12:$S$171=1))</f>
        <v>0</v>
      </c>
      <c r="DP231" s="22">
        <f>SUMPRODUCT(($D$12:$D$171="小学生")*($T$12:$T$171=1))</f>
        <v>0</v>
      </c>
      <c r="DQ231" s="22">
        <f>SUMPRODUCT(($D$12:$D$171="小学生")*($Z$12:$Z$171=1))</f>
        <v>0</v>
      </c>
      <c r="DR231" s="22">
        <f>SUMPRODUCT(($D$12:$D$171="小学生")*($AA$12:$AA$171=1))</f>
        <v>0</v>
      </c>
      <c r="DS231" s="22">
        <f>SUMPRODUCT(($D$12:$D$171="小学生")*($AG$12:$AG$171=1))</f>
        <v>0</v>
      </c>
      <c r="DT231" s="22">
        <f>SUMPRODUCT(($D$12:$D$171="小学生")*($AH$12:$AH$171=1))</f>
        <v>0</v>
      </c>
      <c r="DU231" s="22">
        <f>SUMPRODUCT(($D$12:$D$171="小学生")*($AN$12:$AN$171=1))</f>
        <v>0</v>
      </c>
      <c r="DV231" s="22">
        <f>SUMPRODUCT(($D$12:$D$171="小学生")*($AO$12:$AO$171=1))</f>
        <v>0</v>
      </c>
      <c r="DW231" s="22">
        <f>SUMPRODUCT(($D$12:$D$171="小学生")*($AU$12:$AU$171=1))</f>
        <v>0</v>
      </c>
    </row>
    <row r="232" spans="62:127">
      <c r="DJ232" s="22" t="s">
        <v>177</v>
      </c>
      <c r="DK232" s="22">
        <f>SUMPRODUCT(($D$12:$D$171="中学生")*($F$12:$F$171=1))</f>
        <v>0</v>
      </c>
      <c r="DL232" s="22">
        <f>SUMPRODUCT(($D$12:$D$171="中学生")*($G$12:$G$171=1))</f>
        <v>0</v>
      </c>
      <c r="DM232" s="22">
        <f>SUMPRODUCT(($D$12:$D$171="中学生")*($L$12:$L$171=1))</f>
        <v>0</v>
      </c>
      <c r="DN232" s="22">
        <f>SUMPRODUCT(($D$12:$D$171="中学生")*($M$12:$M$171=1))</f>
        <v>0</v>
      </c>
      <c r="DO232" s="22">
        <f>SUMPRODUCT(($D$12:$D$171="中学生")*($S$12:$S$171=1))</f>
        <v>0</v>
      </c>
      <c r="DP232" s="22">
        <f>SUMPRODUCT(($D$12:$D$171="中学生")*($T$12:$T$171=1))</f>
        <v>0</v>
      </c>
      <c r="DQ232" s="22">
        <f>SUMPRODUCT(($D$12:$D$171="中学生")*($Z$12:$Z$171=1))</f>
        <v>0</v>
      </c>
      <c r="DR232" s="22">
        <f>SUMPRODUCT(($D$12:$D$171="中学生")*($AA$12:$AA$171=1))</f>
        <v>0</v>
      </c>
      <c r="DS232" s="22">
        <f>SUMPRODUCT(($D$12:$D$171="中学生")*($AG$12:$AG$171=1))</f>
        <v>0</v>
      </c>
      <c r="DT232" s="22">
        <f>SUMPRODUCT(($D$12:$D$171="中学生")*($AH$12:$AH$171=1))</f>
        <v>0</v>
      </c>
      <c r="DU232" s="22">
        <f>SUMPRODUCT(($D$12:$D$171="中学生")*($AN$12:$AN$171=1))</f>
        <v>0</v>
      </c>
      <c r="DV232" s="22">
        <f>SUMPRODUCT(($D$12:$D$171="中学生")*($AO$12:$AO$171=1))</f>
        <v>0</v>
      </c>
      <c r="DW232" s="22">
        <f>SUMPRODUCT(($D$12:$D$171="中学生")*($AU$12:$AU$171=1))</f>
        <v>0</v>
      </c>
    </row>
    <row r="233" spans="62:127">
      <c r="DJ233" s="22" t="s">
        <v>194</v>
      </c>
      <c r="DK233" s="22">
        <f>SUMPRODUCT(($D$12:$D$171="高校生")*($F$12:$F$171=1))</f>
        <v>0</v>
      </c>
      <c r="DL233" s="22">
        <f>SUMPRODUCT(($D$12:$D$171="高校生")*($G$12:$G$171=1))</f>
        <v>0</v>
      </c>
      <c r="DM233" s="22">
        <f>SUMPRODUCT(($D$12:$D$171="高校生")*($L$12:$L$171=1))</f>
        <v>0</v>
      </c>
      <c r="DN233" s="22">
        <f>SUMPRODUCT(($D$12:$D$171="高校生")*($M$12:$M$171=1))</f>
        <v>0</v>
      </c>
      <c r="DO233" s="22">
        <f>SUMPRODUCT(($D$12:$D$171="高校生")*($S$12:$S$171=1))</f>
        <v>0</v>
      </c>
      <c r="DP233" s="22">
        <f>SUMPRODUCT(($D$12:$D$171="高校生")*($T$12:$T$171=1))</f>
        <v>0</v>
      </c>
      <c r="DQ233" s="22">
        <f>SUMPRODUCT(($D$12:$D$171="高校生")*($Z$12:$Z$171=1))</f>
        <v>0</v>
      </c>
      <c r="DR233" s="22">
        <f>SUMPRODUCT(($D$12:$D$171="高校生")*($AA$12:$AA$171=1))</f>
        <v>0</v>
      </c>
      <c r="DS233" s="22">
        <f>SUMPRODUCT(($D$12:$D$171="高校生")*($AG$12:$AG$171=1))</f>
        <v>0</v>
      </c>
      <c r="DT233" s="22">
        <f>SUMPRODUCT(($D$12:$D$171="高校生")*($AH$12:$AH$171=1))</f>
        <v>0</v>
      </c>
      <c r="DU233" s="22">
        <f>SUMPRODUCT(($D$12:$D$171="高校生")*($AN$12:$AN$171=1))</f>
        <v>0</v>
      </c>
      <c r="DV233" s="22">
        <f>SUMPRODUCT(($D$12:$D$171="高校生")*($AO$12:$AO$171=1))</f>
        <v>0</v>
      </c>
      <c r="DW233" s="22">
        <f>SUMPRODUCT(($D$12:$D$171="高校生")*($AU$12:$AU$171=1))</f>
        <v>0</v>
      </c>
    </row>
    <row r="234" spans="62:127">
      <c r="DJ234" s="22" t="s">
        <v>195</v>
      </c>
      <c r="DK234" s="22">
        <f>SUMPRODUCT(($D$12:$D$171="大学生")*($F$12:$F$171=1))</f>
        <v>0</v>
      </c>
      <c r="DL234" s="22">
        <f>SUMPRODUCT(($D$12:$D$171="大学生")*($G$12:$G$171=1))</f>
        <v>0</v>
      </c>
      <c r="DM234" s="22">
        <f>SUMPRODUCT(($D$12:$D$171="大学生")*($L$12:$L$171=1))</f>
        <v>0</v>
      </c>
      <c r="DN234" s="22">
        <f>SUMPRODUCT(($D$12:$D$171="大学生")*($M$12:$M$171=1))</f>
        <v>0</v>
      </c>
      <c r="DO234" s="22">
        <f>SUMPRODUCT(($D$12:$D$171="大学生")*($S$12:$S$171=1))</f>
        <v>0</v>
      </c>
      <c r="DP234" s="22">
        <f>SUMPRODUCT(($D$12:$D$171="大学生")*($T$12:$T$171=1))</f>
        <v>0</v>
      </c>
      <c r="DQ234" s="22">
        <f>SUMPRODUCT(($D$12:$D$171="大学生")*($Z$12:$Z$171=1))</f>
        <v>0</v>
      </c>
      <c r="DR234" s="22">
        <f>SUMPRODUCT(($D$12:$D$171="大学生")*($AA$12:$AA$171=1))</f>
        <v>0</v>
      </c>
      <c r="DS234" s="22">
        <f>SUMPRODUCT(($D$12:$D$171="大学生")*($AG$12:$AG$171=1))</f>
        <v>0</v>
      </c>
      <c r="DT234" s="22">
        <f>SUMPRODUCT(($D$12:$D$171="大学生")*($AH$12:$AH$171=1))</f>
        <v>0</v>
      </c>
      <c r="DU234" s="22">
        <f>SUMPRODUCT(($D$12:$D$171="大学生")*($AN$12:$AN$171=1))</f>
        <v>0</v>
      </c>
      <c r="DV234" s="22">
        <f>SUMPRODUCT(($D$12:$D$171="大学生")*($AO$12:$AO$171=1))</f>
        <v>0</v>
      </c>
      <c r="DW234" s="22">
        <f>SUMPRODUCT(($D$12:$D$171="大学生")*($AU$12:$AU$171=1))</f>
        <v>0</v>
      </c>
    </row>
    <row r="235" spans="62:127">
      <c r="DJ235" s="22" t="s">
        <v>196</v>
      </c>
      <c r="DK235" s="22">
        <f>SUMPRODUCT(($D$12:$D$171="引率")*($F$12:$F$171=1))</f>
        <v>0</v>
      </c>
      <c r="DL235" s="22">
        <f>SUMPRODUCT(($D$12:$D$171="引率")*($G$12:$G$171=1))</f>
        <v>0</v>
      </c>
      <c r="DM235" s="22">
        <f>SUMPRODUCT(($D$12:$D$171="引率")*($L$12:$L$171=1))</f>
        <v>0</v>
      </c>
      <c r="DN235" s="22">
        <f>SUMPRODUCT(($D$12:$D$171="引率")*($M$12:$M$171=1))</f>
        <v>0</v>
      </c>
      <c r="DO235" s="22">
        <f>SUMPRODUCT(($D$12:$D$171="引率")*($S$12:$S$171=1))</f>
        <v>0</v>
      </c>
      <c r="DP235" s="22">
        <f>SUMPRODUCT(($D$12:$D$171="引率")*($T$12:$T$171=1))</f>
        <v>0</v>
      </c>
      <c r="DQ235" s="22">
        <f>SUMPRODUCT(($D$12:$D$171="引率")*($Z$12:$Z$171=1))</f>
        <v>0</v>
      </c>
      <c r="DR235" s="22">
        <f>SUMPRODUCT(($D$12:$D$171="引率")*($AA$12:$AA$171=1))</f>
        <v>0</v>
      </c>
      <c r="DS235" s="22">
        <f>SUMPRODUCT(($D$12:$D$171="引率")*($AG$12:$AG$171=1))</f>
        <v>0</v>
      </c>
      <c r="DT235" s="22">
        <f>SUMPRODUCT(($D$12:$D$171="引率")*($AH$12:$AH$171=1))</f>
        <v>0</v>
      </c>
      <c r="DU235" s="22">
        <f>SUMPRODUCT(($D$12:$D$171="引率")*($AN$12:$AN$171=1))</f>
        <v>0</v>
      </c>
      <c r="DV235" s="22">
        <f>SUMPRODUCT(($D$12:$D$171="引率")*($AO$12:$AO$171=1))</f>
        <v>0</v>
      </c>
      <c r="DW235" s="22">
        <f>SUMPRODUCT(($D$12:$D$171="引率")*($AU$12:$AU$171=1))</f>
        <v>0</v>
      </c>
    </row>
    <row r="236" spans="62:127">
      <c r="DJ236" s="22" t="s">
        <v>197</v>
      </c>
      <c r="DK236" s="22">
        <f>SUMPRODUCT(($D$12:$D$171="一般")*($F$12:$F$171=1))</f>
        <v>0</v>
      </c>
      <c r="DL236" s="22">
        <f>SUMPRODUCT(($D$12:$D$171="一般")*($G$12:$G$171=1))</f>
        <v>0</v>
      </c>
      <c r="DM236" s="22">
        <f>SUMPRODUCT(($D$12:$D$171="一般")*($L$12:$L$171=1))</f>
        <v>0</v>
      </c>
      <c r="DN236" s="22">
        <f>SUMPRODUCT(($D$12:$D$171="一般")*($M$12:$M$171=1))</f>
        <v>0</v>
      </c>
      <c r="DO236" s="22">
        <f>SUMPRODUCT(($D$12:$D$171="一般")*($S$12:$S$171=1))</f>
        <v>0</v>
      </c>
      <c r="DP236" s="22">
        <f>SUMPRODUCT(($D$12:$D$171="一般")*($T$12:$T$171=1))</f>
        <v>0</v>
      </c>
      <c r="DQ236" s="22">
        <f>SUMPRODUCT(($D$12:$D$171="一般")*($Z$12:$Z$171=1))</f>
        <v>0</v>
      </c>
      <c r="DR236" s="22">
        <f>SUMPRODUCT(($D$12:$D$171="一般")*($AA$12:$AA$171=1))</f>
        <v>0</v>
      </c>
      <c r="DS236" s="22">
        <f>SUMPRODUCT(($D$12:$D$171="一般")*($AG$12:$AG$171=1))</f>
        <v>0</v>
      </c>
      <c r="DT236" s="22">
        <f>SUMPRODUCT(($D$12:$D$171="一般")*($AH$12:$AH$171=1))</f>
        <v>0</v>
      </c>
      <c r="DU236" s="22">
        <f>SUMPRODUCT(($D$12:$D$171="一般")*($AN$12:$AN$171=1))</f>
        <v>0</v>
      </c>
      <c r="DV236" s="22">
        <f>SUMPRODUCT(($D$12:$D$171="一般")*($AO$12:$AO$171=1))</f>
        <v>0</v>
      </c>
      <c r="DW236" s="22">
        <f>SUMPRODUCT(($D$12:$D$171="一般")*($AU$12:$AU$171=1))</f>
        <v>0</v>
      </c>
    </row>
    <row r="237" spans="62:127">
      <c r="DJ237" s="22"/>
      <c r="DK237" s="22"/>
      <c r="DL237" s="22"/>
      <c r="DM237" s="23"/>
      <c r="DN237" s="23"/>
      <c r="DO237" s="22"/>
      <c r="DP237" s="22"/>
      <c r="DQ237" s="23"/>
      <c r="DR237" s="23"/>
      <c r="DS237" s="22"/>
      <c r="DT237" s="22"/>
      <c r="DU237" s="23"/>
      <c r="DV237" s="23"/>
      <c r="DW237" s="22"/>
    </row>
    <row r="238" spans="62:127">
      <c r="DJ238" s="22"/>
      <c r="DK238" s="22"/>
      <c r="DL238" s="22"/>
      <c r="DM238" s="23"/>
      <c r="DN238" s="23"/>
      <c r="DO238" s="22"/>
      <c r="DP238" s="22"/>
      <c r="DQ238" s="23"/>
      <c r="DR238" s="23"/>
      <c r="DS238" s="22"/>
      <c r="DT238" s="22"/>
      <c r="DU238" s="23"/>
      <c r="DV238" s="23"/>
      <c r="DW238" s="22"/>
    </row>
    <row r="239" spans="62:127">
      <c r="DJ239" s="22"/>
      <c r="DK239" s="22"/>
      <c r="DL239" s="22"/>
      <c r="DM239" s="23"/>
      <c r="DN239" s="23"/>
      <c r="DO239" s="22"/>
      <c r="DP239" s="22"/>
      <c r="DQ239" s="23"/>
      <c r="DR239" s="23"/>
      <c r="DS239" s="22"/>
      <c r="DT239" s="22"/>
      <c r="DU239" s="23"/>
      <c r="DV239" s="23"/>
      <c r="DW239" s="22"/>
    </row>
    <row r="240" spans="62:127">
      <c r="DJ240" s="22"/>
      <c r="DK240" s="22"/>
      <c r="DL240" s="22"/>
      <c r="DM240" s="23"/>
      <c r="DN240" s="23"/>
      <c r="DO240" s="22"/>
      <c r="DP240" s="22"/>
      <c r="DQ240" s="23"/>
      <c r="DR240" s="23"/>
      <c r="DS240" s="22"/>
      <c r="DT240" s="22"/>
      <c r="DU240" s="23"/>
      <c r="DV240" s="23"/>
      <c r="DW240" s="22"/>
    </row>
    <row r="241" spans="1:127">
      <c r="A241" s="638" t="s">
        <v>198</v>
      </c>
      <c r="B241" s="638"/>
      <c r="DJ241" s="21" t="s">
        <v>123</v>
      </c>
      <c r="DK241" s="18">
        <f t="shared" ref="DK241:DW241" si="15">SUM(DK229:DK240)</f>
        <v>0</v>
      </c>
      <c r="DL241" s="18">
        <f t="shared" si="15"/>
        <v>0</v>
      </c>
      <c r="DM241" s="18">
        <f t="shared" si="15"/>
        <v>0</v>
      </c>
      <c r="DN241" s="18">
        <f t="shared" si="15"/>
        <v>0</v>
      </c>
      <c r="DO241" s="18">
        <f t="shared" si="15"/>
        <v>0</v>
      </c>
      <c r="DP241" s="18">
        <f t="shared" si="15"/>
        <v>0</v>
      </c>
      <c r="DQ241" s="18">
        <f t="shared" si="15"/>
        <v>0</v>
      </c>
      <c r="DR241" s="18">
        <f t="shared" si="15"/>
        <v>0</v>
      </c>
      <c r="DS241" s="18">
        <f t="shared" si="15"/>
        <v>0</v>
      </c>
      <c r="DT241" s="18">
        <f t="shared" si="15"/>
        <v>0</v>
      </c>
      <c r="DU241" s="18">
        <f t="shared" si="15"/>
        <v>0</v>
      </c>
      <c r="DV241" s="18">
        <f t="shared" si="15"/>
        <v>0</v>
      </c>
      <c r="DW241" s="18">
        <f t="shared" si="15"/>
        <v>0</v>
      </c>
    </row>
    <row r="242" spans="1:127">
      <c r="DJ242" s="19"/>
      <c r="DK242" s="19"/>
      <c r="DL242" s="19"/>
      <c r="DM242" s="19"/>
      <c r="DN242" s="19"/>
      <c r="DO242" s="19"/>
      <c r="DP242" s="19"/>
      <c r="DQ242" s="19"/>
      <c r="DR242" s="20"/>
      <c r="DS242" s="20"/>
      <c r="DT242" s="20"/>
      <c r="DU242" s="636" t="s">
        <v>122</v>
      </c>
      <c r="DV242" s="637"/>
      <c r="DW242" s="18">
        <f>DK241+DM241+DO241+DQ241+DS241+DU241</f>
        <v>0</v>
      </c>
    </row>
    <row r="243" spans="1:127">
      <c r="DJ243" s="19"/>
      <c r="DK243" s="19"/>
      <c r="DL243" s="19"/>
      <c r="DM243" s="19"/>
      <c r="DN243" s="19"/>
      <c r="DO243" s="19"/>
      <c r="DP243" s="19"/>
      <c r="DQ243" s="19"/>
      <c r="DR243" s="19"/>
      <c r="DS243" s="19"/>
      <c r="DT243" s="19"/>
      <c r="DU243" s="636" t="s">
        <v>121</v>
      </c>
      <c r="DV243" s="637"/>
      <c r="DW243" s="18">
        <f>SUM(DK241:DW241)</f>
        <v>0</v>
      </c>
    </row>
    <row r="253" spans="1:127">
      <c r="DK253" s="1"/>
      <c r="DL253" s="44">
        <f>P2</f>
        <v>0</v>
      </c>
      <c r="DM253" s="44">
        <f>L8</f>
        <v>1</v>
      </c>
      <c r="DN253" s="44">
        <f>S8</f>
        <v>2</v>
      </c>
      <c r="DO253" s="44">
        <f>Z8</f>
        <v>3</v>
      </c>
      <c r="DP253" s="44">
        <f>AG8</f>
        <v>4</v>
      </c>
      <c r="DQ253" s="44">
        <f>AN8</f>
        <v>5</v>
      </c>
      <c r="DR253" s="44">
        <f>AU8</f>
        <v>6</v>
      </c>
    </row>
    <row r="254" spans="1:127">
      <c r="DK254" s="1" t="s">
        <v>6</v>
      </c>
      <c r="DL254" s="1">
        <v>0</v>
      </c>
      <c r="DM254" s="1">
        <f>N172</f>
        <v>0</v>
      </c>
      <c r="DN254" s="1">
        <f>U172</f>
        <v>0</v>
      </c>
      <c r="DO254" s="1">
        <f>AB172</f>
        <v>0</v>
      </c>
      <c r="DP254" s="1">
        <f>AI172</f>
        <v>0</v>
      </c>
      <c r="DQ254" s="1">
        <f>AP172</f>
        <v>0</v>
      </c>
      <c r="DR254" s="1">
        <f>AV172</f>
        <v>0</v>
      </c>
      <c r="DS254">
        <f>SUM(DL254:DR254)</f>
        <v>0</v>
      </c>
    </row>
    <row r="255" spans="1:127">
      <c r="DK255" s="1" t="s">
        <v>35</v>
      </c>
      <c r="DL255" s="1">
        <f>H172</f>
        <v>0</v>
      </c>
      <c r="DM255" s="1">
        <f>O172</f>
        <v>0</v>
      </c>
      <c r="DN255" s="1">
        <f>V172</f>
        <v>0</v>
      </c>
      <c r="DO255" s="1">
        <f>AC172</f>
        <v>0</v>
      </c>
      <c r="DP255" s="1">
        <f>AJ172</f>
        <v>0</v>
      </c>
      <c r="DQ255" s="1">
        <f>AQ172</f>
        <v>0</v>
      </c>
      <c r="DR255" s="1">
        <f>AW172</f>
        <v>0</v>
      </c>
      <c r="DS255">
        <f>SUM(DL255:DR255)</f>
        <v>0</v>
      </c>
    </row>
    <row r="256" spans="1:127">
      <c r="DK256" s="1" t="s">
        <v>5</v>
      </c>
      <c r="DL256" s="1">
        <f>I172</f>
        <v>0</v>
      </c>
      <c r="DM256" s="1">
        <f>P172</f>
        <v>0</v>
      </c>
      <c r="DN256" s="1">
        <f>W172</f>
        <v>0</v>
      </c>
      <c r="DO256" s="1">
        <f>AD172</f>
        <v>0</v>
      </c>
      <c r="DP256" s="1">
        <f>AK172</f>
        <v>0</v>
      </c>
      <c r="DQ256" s="1">
        <f>AR172</f>
        <v>0</v>
      </c>
      <c r="DR256" s="1">
        <f>AX172</f>
        <v>0</v>
      </c>
      <c r="DS256">
        <f>SUM(DL256:DR256)</f>
        <v>0</v>
      </c>
    </row>
    <row r="257" spans="115:123">
      <c r="DK257" s="1" t="s">
        <v>365</v>
      </c>
      <c r="DL257" s="1">
        <f>J172</f>
        <v>0</v>
      </c>
      <c r="DM257" s="1">
        <f>Q172</f>
        <v>0</v>
      </c>
      <c r="DN257" s="1">
        <f>X172</f>
        <v>0</v>
      </c>
      <c r="DO257" s="1">
        <f>AE172</f>
        <v>0</v>
      </c>
      <c r="DP257" s="1">
        <f>AL172</f>
        <v>0</v>
      </c>
      <c r="DQ257" s="1">
        <f>AS172</f>
        <v>0</v>
      </c>
      <c r="DR257" s="1">
        <f>AY172</f>
        <v>0</v>
      </c>
      <c r="DS257">
        <f t="shared" ref="DS257:DS258" si="16">SUM(DL257:DR257)</f>
        <v>0</v>
      </c>
    </row>
    <row r="258" spans="115:123">
      <c r="DK258" s="1" t="s">
        <v>339</v>
      </c>
      <c r="DL258" s="1">
        <f>K172</f>
        <v>0</v>
      </c>
      <c r="DM258" s="1">
        <f>R172</f>
        <v>0</v>
      </c>
      <c r="DN258" s="1">
        <f>Y172</f>
        <v>0</v>
      </c>
      <c r="DO258" s="1">
        <f>AF172</f>
        <v>0</v>
      </c>
      <c r="DP258" s="1">
        <f>AM172</f>
        <v>0</v>
      </c>
      <c r="DQ258" s="1">
        <f>AT172</f>
        <v>0</v>
      </c>
      <c r="DR258" s="1">
        <f>AZ172</f>
        <v>0</v>
      </c>
      <c r="DS258">
        <f t="shared" si="16"/>
        <v>0</v>
      </c>
    </row>
  </sheetData>
  <mergeCells count="124">
    <mergeCell ref="A6:B6"/>
    <mergeCell ref="C6:M6"/>
    <mergeCell ref="A9:A11"/>
    <mergeCell ref="B9:B11"/>
    <mergeCell ref="C9:C11"/>
    <mergeCell ref="D9:D11"/>
    <mergeCell ref="E9:E11"/>
    <mergeCell ref="Z8:AF8"/>
    <mergeCell ref="F174:K174"/>
    <mergeCell ref="F8:K8"/>
    <mergeCell ref="S8:Y8"/>
    <mergeCell ref="S9:S11"/>
    <mergeCell ref="T9:T11"/>
    <mergeCell ref="U9:U11"/>
    <mergeCell ref="V9:V11"/>
    <mergeCell ref="W9:W11"/>
    <mergeCell ref="L9:L11"/>
    <mergeCell ref="M9:M11"/>
    <mergeCell ref="N9:N11"/>
    <mergeCell ref="O9:O11"/>
    <mergeCell ref="P9:P11"/>
    <mergeCell ref="X10:Y10"/>
    <mergeCell ref="AE10:AF10"/>
    <mergeCell ref="B172:B174"/>
    <mergeCell ref="CN215:CT215"/>
    <mergeCell ref="CU215:DA215"/>
    <mergeCell ref="AL10:AM10"/>
    <mergeCell ref="AS10:AT10"/>
    <mergeCell ref="AY10:AZ10"/>
    <mergeCell ref="Z9:Z11"/>
    <mergeCell ref="AA9:AA11"/>
    <mergeCell ref="AB9:AB11"/>
    <mergeCell ref="AC9:AC11"/>
    <mergeCell ref="AD9:AD11"/>
    <mergeCell ref="BE191:BE192"/>
    <mergeCell ref="BE193:BE194"/>
    <mergeCell ref="AG174:AM174"/>
    <mergeCell ref="AN174:AT174"/>
    <mergeCell ref="AU174:AZ174"/>
    <mergeCell ref="DU242:DV242"/>
    <mergeCell ref="DU243:DV243"/>
    <mergeCell ref="A241:B241"/>
    <mergeCell ref="DK227:DL227"/>
    <mergeCell ref="DM227:DN227"/>
    <mergeCell ref="DO227:DP227"/>
    <mergeCell ref="DQ227:DR227"/>
    <mergeCell ref="DS227:DT227"/>
    <mergeCell ref="A172:A174"/>
    <mergeCell ref="BE195:BE196"/>
    <mergeCell ref="BE197:BE198"/>
    <mergeCell ref="BE199:BE200"/>
    <mergeCell ref="BJ203:BJ204"/>
    <mergeCell ref="BK203:BR203"/>
    <mergeCell ref="BJ215:BJ216"/>
    <mergeCell ref="BL215:BR215"/>
    <mergeCell ref="DB215:DH215"/>
    <mergeCell ref="DU227:DV227"/>
    <mergeCell ref="BS215:BY215"/>
    <mergeCell ref="BZ215:CF215"/>
    <mergeCell ref="BE185:BE186"/>
    <mergeCell ref="BE187:BE188"/>
    <mergeCell ref="BE189:BE190"/>
    <mergeCell ref="CG215:CM215"/>
    <mergeCell ref="L8:R8"/>
    <mergeCell ref="L174:R174"/>
    <mergeCell ref="J10:K10"/>
    <mergeCell ref="F9:F11"/>
    <mergeCell ref="G9:G11"/>
    <mergeCell ref="H9:H11"/>
    <mergeCell ref="I9:I11"/>
    <mergeCell ref="Q10:R10"/>
    <mergeCell ref="C5:Z5"/>
    <mergeCell ref="S174:Y174"/>
    <mergeCell ref="Z174:AF174"/>
    <mergeCell ref="E172:E174"/>
    <mergeCell ref="C172:C174"/>
    <mergeCell ref="D172:D174"/>
    <mergeCell ref="AG3:AJ3"/>
    <mergeCell ref="AG4:AJ4"/>
    <mergeCell ref="AG5:AJ5"/>
    <mergeCell ref="A1:AA1"/>
    <mergeCell ref="A2:B2"/>
    <mergeCell ref="A3:B3"/>
    <mergeCell ref="A4:B4"/>
    <mergeCell ref="AD1:AI1"/>
    <mergeCell ref="AG2:AJ2"/>
    <mergeCell ref="AB1:AC1"/>
    <mergeCell ref="C4:L4"/>
    <mergeCell ref="N2:O2"/>
    <mergeCell ref="V2:Y2"/>
    <mergeCell ref="AB2:AF2"/>
    <mergeCell ref="AB3:AF3"/>
    <mergeCell ref="AB4:AF4"/>
    <mergeCell ref="AB5:AF5"/>
    <mergeCell ref="C3:Z3"/>
    <mergeCell ref="C2:M2"/>
    <mergeCell ref="P2:S2"/>
    <mergeCell ref="M4:N4"/>
    <mergeCell ref="O4:Z4"/>
    <mergeCell ref="A5:B5"/>
    <mergeCell ref="AU8:AZ8"/>
    <mergeCell ref="AX9:AX11"/>
    <mergeCell ref="AW9:AW11"/>
    <mergeCell ref="AV9:AV11"/>
    <mergeCell ref="AU9:AU11"/>
    <mergeCell ref="J11:K11"/>
    <mergeCell ref="Q11:R11"/>
    <mergeCell ref="X11:Y11"/>
    <mergeCell ref="AE11:AF11"/>
    <mergeCell ref="AL11:AM11"/>
    <mergeCell ref="AS11:AT11"/>
    <mergeCell ref="AY11:AZ11"/>
    <mergeCell ref="AG8:AM8"/>
    <mergeCell ref="AK9:AK11"/>
    <mergeCell ref="AJ9:AJ11"/>
    <mergeCell ref="AI9:AI11"/>
    <mergeCell ref="AH9:AH11"/>
    <mergeCell ref="AG9:AG11"/>
    <mergeCell ref="AN8:AT8"/>
    <mergeCell ref="AN9:AN11"/>
    <mergeCell ref="AO9:AO11"/>
    <mergeCell ref="AP9:AP11"/>
    <mergeCell ref="AQ9:AQ11"/>
    <mergeCell ref="AR9:AR11"/>
  </mergeCells>
  <phoneticPr fontId="1"/>
  <dataValidations count="4">
    <dataValidation type="list" showInputMessage="1" showErrorMessage="1" sqref="C12:C171" xr:uid="{00000000-0002-0000-0100-000000000000}">
      <formula1>$BB$176:$BB$177</formula1>
    </dataValidation>
    <dataValidation type="list" allowBlank="1" showInputMessage="1" showErrorMessage="1" sqref="D12:D171" xr:uid="{00000000-0002-0000-0100-000001000000}">
      <formula1>$BC$176:$BC$183</formula1>
    </dataValidation>
    <dataValidation type="list" allowBlank="1" showInputMessage="1" showErrorMessage="1" sqref="E12:E171" xr:uid="{00000000-0002-0000-0100-000002000000}">
      <formula1>$BD$176:$BD$183</formula1>
    </dataValidation>
    <dataValidation type="list" allowBlank="1" showInputMessage="1" showErrorMessage="1" sqref="C6:M6" xr:uid="{00000000-0002-0000-0100-000003000000}">
      <formula1>"選択してください,アレルギー有（食物アレルギー確認書をご提出ください）,アレルギー無"</formula1>
    </dataValidation>
  </dataValidations>
  <pageMargins left="0.7" right="0.7" top="0.75" bottom="0.75" header="0.3" footer="0.3"/>
  <pageSetup paperSize="9" scale="31" orientation="portrait" horizontalDpi="4294967293"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B1:BV204"/>
  <sheetViews>
    <sheetView showZeros="0" view="pageBreakPreview" zoomScale="60" zoomScaleNormal="100" workbookViewId="0">
      <selection activeCell="AL19" sqref="AL19"/>
    </sheetView>
  </sheetViews>
  <sheetFormatPr defaultRowHeight="14"/>
  <cols>
    <col min="1" max="1" width="1" style="425" customWidth="1"/>
    <col min="2" max="17" width="2.90625" style="425" customWidth="1"/>
    <col min="18" max="18" width="1.6328125" style="425" customWidth="1"/>
    <col min="19" max="20" width="2.90625" style="425" customWidth="1"/>
    <col min="21" max="21" width="1.36328125" style="425" customWidth="1"/>
    <col min="22" max="33" width="2.90625" style="425" customWidth="1"/>
    <col min="34" max="34" width="1.08984375" style="425" customWidth="1"/>
    <col min="35" max="86" width="2.90625" style="425" customWidth="1"/>
    <col min="87" max="256" width="9" style="425"/>
    <col min="257" max="257" width="1" style="425" customWidth="1"/>
    <col min="258" max="273" width="2.90625" style="425" customWidth="1"/>
    <col min="274" max="274" width="1.6328125" style="425" customWidth="1"/>
    <col min="275" max="276" width="2.90625" style="425" customWidth="1"/>
    <col min="277" max="277" width="1.36328125" style="425" customWidth="1"/>
    <col min="278" max="289" width="2.90625" style="425" customWidth="1"/>
    <col min="290" max="290" width="1.08984375" style="425" customWidth="1"/>
    <col min="291" max="342" width="2.90625" style="425" customWidth="1"/>
    <col min="343" max="512" width="9" style="425"/>
    <col min="513" max="513" width="1" style="425" customWidth="1"/>
    <col min="514" max="529" width="2.90625" style="425" customWidth="1"/>
    <col min="530" max="530" width="1.6328125" style="425" customWidth="1"/>
    <col min="531" max="532" width="2.90625" style="425" customWidth="1"/>
    <col min="533" max="533" width="1.36328125" style="425" customWidth="1"/>
    <col min="534" max="545" width="2.90625" style="425" customWidth="1"/>
    <col min="546" max="546" width="1.08984375" style="425" customWidth="1"/>
    <col min="547" max="598" width="2.90625" style="425" customWidth="1"/>
    <col min="599" max="768" width="9" style="425"/>
    <col min="769" max="769" width="1" style="425" customWidth="1"/>
    <col min="770" max="785" width="2.90625" style="425" customWidth="1"/>
    <col min="786" max="786" width="1.6328125" style="425" customWidth="1"/>
    <col min="787" max="788" width="2.90625" style="425" customWidth="1"/>
    <col min="789" max="789" width="1.36328125" style="425" customWidth="1"/>
    <col min="790" max="801" width="2.90625" style="425" customWidth="1"/>
    <col min="802" max="802" width="1.08984375" style="425" customWidth="1"/>
    <col min="803" max="854" width="2.90625" style="425" customWidth="1"/>
    <col min="855" max="1024" width="9" style="425"/>
    <col min="1025" max="1025" width="1" style="425" customWidth="1"/>
    <col min="1026" max="1041" width="2.90625" style="425" customWidth="1"/>
    <col min="1042" max="1042" width="1.6328125" style="425" customWidth="1"/>
    <col min="1043" max="1044" width="2.90625" style="425" customWidth="1"/>
    <col min="1045" max="1045" width="1.36328125" style="425" customWidth="1"/>
    <col min="1046" max="1057" width="2.90625" style="425" customWidth="1"/>
    <col min="1058" max="1058" width="1.08984375" style="425" customWidth="1"/>
    <col min="1059" max="1110" width="2.90625" style="425" customWidth="1"/>
    <col min="1111" max="1280" width="9" style="425"/>
    <col min="1281" max="1281" width="1" style="425" customWidth="1"/>
    <col min="1282" max="1297" width="2.90625" style="425" customWidth="1"/>
    <col min="1298" max="1298" width="1.6328125" style="425" customWidth="1"/>
    <col min="1299" max="1300" width="2.90625" style="425" customWidth="1"/>
    <col min="1301" max="1301" width="1.36328125" style="425" customWidth="1"/>
    <col min="1302" max="1313" width="2.90625" style="425" customWidth="1"/>
    <col min="1314" max="1314" width="1.08984375" style="425" customWidth="1"/>
    <col min="1315" max="1366" width="2.90625" style="425" customWidth="1"/>
    <col min="1367" max="1536" width="9" style="425"/>
    <col min="1537" max="1537" width="1" style="425" customWidth="1"/>
    <col min="1538" max="1553" width="2.90625" style="425" customWidth="1"/>
    <col min="1554" max="1554" width="1.6328125" style="425" customWidth="1"/>
    <col min="1555" max="1556" width="2.90625" style="425" customWidth="1"/>
    <col min="1557" max="1557" width="1.36328125" style="425" customWidth="1"/>
    <col min="1558" max="1569" width="2.90625" style="425" customWidth="1"/>
    <col min="1570" max="1570" width="1.08984375" style="425" customWidth="1"/>
    <col min="1571" max="1622" width="2.90625" style="425" customWidth="1"/>
    <col min="1623" max="1792" width="9" style="425"/>
    <col min="1793" max="1793" width="1" style="425" customWidth="1"/>
    <col min="1794" max="1809" width="2.90625" style="425" customWidth="1"/>
    <col min="1810" max="1810" width="1.6328125" style="425" customWidth="1"/>
    <col min="1811" max="1812" width="2.90625" style="425" customWidth="1"/>
    <col min="1813" max="1813" width="1.36328125" style="425" customWidth="1"/>
    <col min="1814" max="1825" width="2.90625" style="425" customWidth="1"/>
    <col min="1826" max="1826" width="1.08984375" style="425" customWidth="1"/>
    <col min="1827" max="1878" width="2.90625" style="425" customWidth="1"/>
    <col min="1879" max="2048" width="9" style="425"/>
    <col min="2049" max="2049" width="1" style="425" customWidth="1"/>
    <col min="2050" max="2065" width="2.90625" style="425" customWidth="1"/>
    <col min="2066" max="2066" width="1.6328125" style="425" customWidth="1"/>
    <col min="2067" max="2068" width="2.90625" style="425" customWidth="1"/>
    <col min="2069" max="2069" width="1.36328125" style="425" customWidth="1"/>
    <col min="2070" max="2081" width="2.90625" style="425" customWidth="1"/>
    <col min="2082" max="2082" width="1.08984375" style="425" customWidth="1"/>
    <col min="2083" max="2134" width="2.90625" style="425" customWidth="1"/>
    <col min="2135" max="2304" width="9" style="425"/>
    <col min="2305" max="2305" width="1" style="425" customWidth="1"/>
    <col min="2306" max="2321" width="2.90625" style="425" customWidth="1"/>
    <col min="2322" max="2322" width="1.6328125" style="425" customWidth="1"/>
    <col min="2323" max="2324" width="2.90625" style="425" customWidth="1"/>
    <col min="2325" max="2325" width="1.36328125" style="425" customWidth="1"/>
    <col min="2326" max="2337" width="2.90625" style="425" customWidth="1"/>
    <col min="2338" max="2338" width="1.08984375" style="425" customWidth="1"/>
    <col min="2339" max="2390" width="2.90625" style="425" customWidth="1"/>
    <col min="2391" max="2560" width="9" style="425"/>
    <col min="2561" max="2561" width="1" style="425" customWidth="1"/>
    <col min="2562" max="2577" width="2.90625" style="425" customWidth="1"/>
    <col min="2578" max="2578" width="1.6328125" style="425" customWidth="1"/>
    <col min="2579" max="2580" width="2.90625" style="425" customWidth="1"/>
    <col min="2581" max="2581" width="1.36328125" style="425" customWidth="1"/>
    <col min="2582" max="2593" width="2.90625" style="425" customWidth="1"/>
    <col min="2594" max="2594" width="1.08984375" style="425" customWidth="1"/>
    <col min="2595" max="2646" width="2.90625" style="425" customWidth="1"/>
    <col min="2647" max="2816" width="9" style="425"/>
    <col min="2817" max="2817" width="1" style="425" customWidth="1"/>
    <col min="2818" max="2833" width="2.90625" style="425" customWidth="1"/>
    <col min="2834" max="2834" width="1.6328125" style="425" customWidth="1"/>
    <col min="2835" max="2836" width="2.90625" style="425" customWidth="1"/>
    <col min="2837" max="2837" width="1.36328125" style="425" customWidth="1"/>
    <col min="2838" max="2849" width="2.90625" style="425" customWidth="1"/>
    <col min="2850" max="2850" width="1.08984375" style="425" customWidth="1"/>
    <col min="2851" max="2902" width="2.90625" style="425" customWidth="1"/>
    <col min="2903" max="3072" width="9" style="425"/>
    <col min="3073" max="3073" width="1" style="425" customWidth="1"/>
    <col min="3074" max="3089" width="2.90625" style="425" customWidth="1"/>
    <col min="3090" max="3090" width="1.6328125" style="425" customWidth="1"/>
    <col min="3091" max="3092" width="2.90625" style="425" customWidth="1"/>
    <col min="3093" max="3093" width="1.36328125" style="425" customWidth="1"/>
    <col min="3094" max="3105" width="2.90625" style="425" customWidth="1"/>
    <col min="3106" max="3106" width="1.08984375" style="425" customWidth="1"/>
    <col min="3107" max="3158" width="2.90625" style="425" customWidth="1"/>
    <col min="3159" max="3328" width="9" style="425"/>
    <col min="3329" max="3329" width="1" style="425" customWidth="1"/>
    <col min="3330" max="3345" width="2.90625" style="425" customWidth="1"/>
    <col min="3346" max="3346" width="1.6328125" style="425" customWidth="1"/>
    <col min="3347" max="3348" width="2.90625" style="425" customWidth="1"/>
    <col min="3349" max="3349" width="1.36328125" style="425" customWidth="1"/>
    <col min="3350" max="3361" width="2.90625" style="425" customWidth="1"/>
    <col min="3362" max="3362" width="1.08984375" style="425" customWidth="1"/>
    <col min="3363" max="3414" width="2.90625" style="425" customWidth="1"/>
    <col min="3415" max="3584" width="9" style="425"/>
    <col min="3585" max="3585" width="1" style="425" customWidth="1"/>
    <col min="3586" max="3601" width="2.90625" style="425" customWidth="1"/>
    <col min="3602" max="3602" width="1.6328125" style="425" customWidth="1"/>
    <col min="3603" max="3604" width="2.90625" style="425" customWidth="1"/>
    <col min="3605" max="3605" width="1.36328125" style="425" customWidth="1"/>
    <col min="3606" max="3617" width="2.90625" style="425" customWidth="1"/>
    <col min="3618" max="3618" width="1.08984375" style="425" customWidth="1"/>
    <col min="3619" max="3670" width="2.90625" style="425" customWidth="1"/>
    <col min="3671" max="3840" width="9" style="425"/>
    <col min="3841" max="3841" width="1" style="425" customWidth="1"/>
    <col min="3842" max="3857" width="2.90625" style="425" customWidth="1"/>
    <col min="3858" max="3858" width="1.6328125" style="425" customWidth="1"/>
    <col min="3859" max="3860" width="2.90625" style="425" customWidth="1"/>
    <col min="3861" max="3861" width="1.36328125" style="425" customWidth="1"/>
    <col min="3862" max="3873" width="2.90625" style="425" customWidth="1"/>
    <col min="3874" max="3874" width="1.08984375" style="425" customWidth="1"/>
    <col min="3875" max="3926" width="2.90625" style="425" customWidth="1"/>
    <col min="3927" max="4096" width="9" style="425"/>
    <col min="4097" max="4097" width="1" style="425" customWidth="1"/>
    <col min="4098" max="4113" width="2.90625" style="425" customWidth="1"/>
    <col min="4114" max="4114" width="1.6328125" style="425" customWidth="1"/>
    <col min="4115" max="4116" width="2.90625" style="425" customWidth="1"/>
    <col min="4117" max="4117" width="1.36328125" style="425" customWidth="1"/>
    <col min="4118" max="4129" width="2.90625" style="425" customWidth="1"/>
    <col min="4130" max="4130" width="1.08984375" style="425" customWidth="1"/>
    <col min="4131" max="4182" width="2.90625" style="425" customWidth="1"/>
    <col min="4183" max="4352" width="9" style="425"/>
    <col min="4353" max="4353" width="1" style="425" customWidth="1"/>
    <col min="4354" max="4369" width="2.90625" style="425" customWidth="1"/>
    <col min="4370" max="4370" width="1.6328125" style="425" customWidth="1"/>
    <col min="4371" max="4372" width="2.90625" style="425" customWidth="1"/>
    <col min="4373" max="4373" width="1.36328125" style="425" customWidth="1"/>
    <col min="4374" max="4385" width="2.90625" style="425" customWidth="1"/>
    <col min="4386" max="4386" width="1.08984375" style="425" customWidth="1"/>
    <col min="4387" max="4438" width="2.90625" style="425" customWidth="1"/>
    <col min="4439" max="4608" width="9" style="425"/>
    <col min="4609" max="4609" width="1" style="425" customWidth="1"/>
    <col min="4610" max="4625" width="2.90625" style="425" customWidth="1"/>
    <col min="4626" max="4626" width="1.6328125" style="425" customWidth="1"/>
    <col min="4627" max="4628" width="2.90625" style="425" customWidth="1"/>
    <col min="4629" max="4629" width="1.36328125" style="425" customWidth="1"/>
    <col min="4630" max="4641" width="2.90625" style="425" customWidth="1"/>
    <col min="4642" max="4642" width="1.08984375" style="425" customWidth="1"/>
    <col min="4643" max="4694" width="2.90625" style="425" customWidth="1"/>
    <col min="4695" max="4864" width="9" style="425"/>
    <col min="4865" max="4865" width="1" style="425" customWidth="1"/>
    <col min="4866" max="4881" width="2.90625" style="425" customWidth="1"/>
    <col min="4882" max="4882" width="1.6328125" style="425" customWidth="1"/>
    <col min="4883" max="4884" width="2.90625" style="425" customWidth="1"/>
    <col min="4885" max="4885" width="1.36328125" style="425" customWidth="1"/>
    <col min="4886" max="4897" width="2.90625" style="425" customWidth="1"/>
    <col min="4898" max="4898" width="1.08984375" style="425" customWidth="1"/>
    <col min="4899" max="4950" width="2.90625" style="425" customWidth="1"/>
    <col min="4951" max="5120" width="9" style="425"/>
    <col min="5121" max="5121" width="1" style="425" customWidth="1"/>
    <col min="5122" max="5137" width="2.90625" style="425" customWidth="1"/>
    <col min="5138" max="5138" width="1.6328125" style="425" customWidth="1"/>
    <col min="5139" max="5140" width="2.90625" style="425" customWidth="1"/>
    <col min="5141" max="5141" width="1.36328125" style="425" customWidth="1"/>
    <col min="5142" max="5153" width="2.90625" style="425" customWidth="1"/>
    <col min="5154" max="5154" width="1.08984375" style="425" customWidth="1"/>
    <col min="5155" max="5206" width="2.90625" style="425" customWidth="1"/>
    <col min="5207" max="5376" width="9" style="425"/>
    <col min="5377" max="5377" width="1" style="425" customWidth="1"/>
    <col min="5378" max="5393" width="2.90625" style="425" customWidth="1"/>
    <col min="5394" max="5394" width="1.6328125" style="425" customWidth="1"/>
    <col min="5395" max="5396" width="2.90625" style="425" customWidth="1"/>
    <col min="5397" max="5397" width="1.36328125" style="425" customWidth="1"/>
    <col min="5398" max="5409" width="2.90625" style="425" customWidth="1"/>
    <col min="5410" max="5410" width="1.08984375" style="425" customWidth="1"/>
    <col min="5411" max="5462" width="2.90625" style="425" customWidth="1"/>
    <col min="5463" max="5632" width="9" style="425"/>
    <col min="5633" max="5633" width="1" style="425" customWidth="1"/>
    <col min="5634" max="5649" width="2.90625" style="425" customWidth="1"/>
    <col min="5650" max="5650" width="1.6328125" style="425" customWidth="1"/>
    <col min="5651" max="5652" width="2.90625" style="425" customWidth="1"/>
    <col min="5653" max="5653" width="1.36328125" style="425" customWidth="1"/>
    <col min="5654" max="5665" width="2.90625" style="425" customWidth="1"/>
    <col min="5666" max="5666" width="1.08984375" style="425" customWidth="1"/>
    <col min="5667" max="5718" width="2.90625" style="425" customWidth="1"/>
    <col min="5719" max="5888" width="9" style="425"/>
    <col min="5889" max="5889" width="1" style="425" customWidth="1"/>
    <col min="5890" max="5905" width="2.90625" style="425" customWidth="1"/>
    <col min="5906" max="5906" width="1.6328125" style="425" customWidth="1"/>
    <col min="5907" max="5908" width="2.90625" style="425" customWidth="1"/>
    <col min="5909" max="5909" width="1.36328125" style="425" customWidth="1"/>
    <col min="5910" max="5921" width="2.90625" style="425" customWidth="1"/>
    <col min="5922" max="5922" width="1.08984375" style="425" customWidth="1"/>
    <col min="5923" max="5974" width="2.90625" style="425" customWidth="1"/>
    <col min="5975" max="6144" width="9" style="425"/>
    <col min="6145" max="6145" width="1" style="425" customWidth="1"/>
    <col min="6146" max="6161" width="2.90625" style="425" customWidth="1"/>
    <col min="6162" max="6162" width="1.6328125" style="425" customWidth="1"/>
    <col min="6163" max="6164" width="2.90625" style="425" customWidth="1"/>
    <col min="6165" max="6165" width="1.36328125" style="425" customWidth="1"/>
    <col min="6166" max="6177" width="2.90625" style="425" customWidth="1"/>
    <col min="6178" max="6178" width="1.08984375" style="425" customWidth="1"/>
    <col min="6179" max="6230" width="2.90625" style="425" customWidth="1"/>
    <col min="6231" max="6400" width="9" style="425"/>
    <col min="6401" max="6401" width="1" style="425" customWidth="1"/>
    <col min="6402" max="6417" width="2.90625" style="425" customWidth="1"/>
    <col min="6418" max="6418" width="1.6328125" style="425" customWidth="1"/>
    <col min="6419" max="6420" width="2.90625" style="425" customWidth="1"/>
    <col min="6421" max="6421" width="1.36328125" style="425" customWidth="1"/>
    <col min="6422" max="6433" width="2.90625" style="425" customWidth="1"/>
    <col min="6434" max="6434" width="1.08984375" style="425" customWidth="1"/>
    <col min="6435" max="6486" width="2.90625" style="425" customWidth="1"/>
    <col min="6487" max="6656" width="9" style="425"/>
    <col min="6657" max="6657" width="1" style="425" customWidth="1"/>
    <col min="6658" max="6673" width="2.90625" style="425" customWidth="1"/>
    <col min="6674" max="6674" width="1.6328125" style="425" customWidth="1"/>
    <col min="6675" max="6676" width="2.90625" style="425" customWidth="1"/>
    <col min="6677" max="6677" width="1.36328125" style="425" customWidth="1"/>
    <col min="6678" max="6689" width="2.90625" style="425" customWidth="1"/>
    <col min="6690" max="6690" width="1.08984375" style="425" customWidth="1"/>
    <col min="6691" max="6742" width="2.90625" style="425" customWidth="1"/>
    <col min="6743" max="6912" width="9" style="425"/>
    <col min="6913" max="6913" width="1" style="425" customWidth="1"/>
    <col min="6914" max="6929" width="2.90625" style="425" customWidth="1"/>
    <col min="6930" max="6930" width="1.6328125" style="425" customWidth="1"/>
    <col min="6931" max="6932" width="2.90625" style="425" customWidth="1"/>
    <col min="6933" max="6933" width="1.36328125" style="425" customWidth="1"/>
    <col min="6934" max="6945" width="2.90625" style="425" customWidth="1"/>
    <col min="6946" max="6946" width="1.08984375" style="425" customWidth="1"/>
    <col min="6947" max="6998" width="2.90625" style="425" customWidth="1"/>
    <col min="6999" max="7168" width="9" style="425"/>
    <col min="7169" max="7169" width="1" style="425" customWidth="1"/>
    <col min="7170" max="7185" width="2.90625" style="425" customWidth="1"/>
    <col min="7186" max="7186" width="1.6328125" style="425" customWidth="1"/>
    <col min="7187" max="7188" width="2.90625" style="425" customWidth="1"/>
    <col min="7189" max="7189" width="1.36328125" style="425" customWidth="1"/>
    <col min="7190" max="7201" width="2.90625" style="425" customWidth="1"/>
    <col min="7202" max="7202" width="1.08984375" style="425" customWidth="1"/>
    <col min="7203" max="7254" width="2.90625" style="425" customWidth="1"/>
    <col min="7255" max="7424" width="9" style="425"/>
    <col min="7425" max="7425" width="1" style="425" customWidth="1"/>
    <col min="7426" max="7441" width="2.90625" style="425" customWidth="1"/>
    <col min="7442" max="7442" width="1.6328125" style="425" customWidth="1"/>
    <col min="7443" max="7444" width="2.90625" style="425" customWidth="1"/>
    <col min="7445" max="7445" width="1.36328125" style="425" customWidth="1"/>
    <col min="7446" max="7457" width="2.90625" style="425" customWidth="1"/>
    <col min="7458" max="7458" width="1.08984375" style="425" customWidth="1"/>
    <col min="7459" max="7510" width="2.90625" style="425" customWidth="1"/>
    <col min="7511" max="7680" width="9" style="425"/>
    <col min="7681" max="7681" width="1" style="425" customWidth="1"/>
    <col min="7682" max="7697" width="2.90625" style="425" customWidth="1"/>
    <col min="7698" max="7698" width="1.6328125" style="425" customWidth="1"/>
    <col min="7699" max="7700" width="2.90625" style="425" customWidth="1"/>
    <col min="7701" max="7701" width="1.36328125" style="425" customWidth="1"/>
    <col min="7702" max="7713" width="2.90625" style="425" customWidth="1"/>
    <col min="7714" max="7714" width="1.08984375" style="425" customWidth="1"/>
    <col min="7715" max="7766" width="2.90625" style="425" customWidth="1"/>
    <col min="7767" max="7936" width="9" style="425"/>
    <col min="7937" max="7937" width="1" style="425" customWidth="1"/>
    <col min="7938" max="7953" width="2.90625" style="425" customWidth="1"/>
    <col min="7954" max="7954" width="1.6328125" style="425" customWidth="1"/>
    <col min="7955" max="7956" width="2.90625" style="425" customWidth="1"/>
    <col min="7957" max="7957" width="1.36328125" style="425" customWidth="1"/>
    <col min="7958" max="7969" width="2.90625" style="425" customWidth="1"/>
    <col min="7970" max="7970" width="1.08984375" style="425" customWidth="1"/>
    <col min="7971" max="8022" width="2.90625" style="425" customWidth="1"/>
    <col min="8023" max="8192" width="9" style="425"/>
    <col min="8193" max="8193" width="1" style="425" customWidth="1"/>
    <col min="8194" max="8209" width="2.90625" style="425" customWidth="1"/>
    <col min="8210" max="8210" width="1.6328125" style="425" customWidth="1"/>
    <col min="8211" max="8212" width="2.90625" style="425" customWidth="1"/>
    <col min="8213" max="8213" width="1.36328125" style="425" customWidth="1"/>
    <col min="8214" max="8225" width="2.90625" style="425" customWidth="1"/>
    <col min="8226" max="8226" width="1.08984375" style="425" customWidth="1"/>
    <col min="8227" max="8278" width="2.90625" style="425" customWidth="1"/>
    <col min="8279" max="8448" width="9" style="425"/>
    <col min="8449" max="8449" width="1" style="425" customWidth="1"/>
    <col min="8450" max="8465" width="2.90625" style="425" customWidth="1"/>
    <col min="8466" max="8466" width="1.6328125" style="425" customWidth="1"/>
    <col min="8467" max="8468" width="2.90625" style="425" customWidth="1"/>
    <col min="8469" max="8469" width="1.36328125" style="425" customWidth="1"/>
    <col min="8470" max="8481" width="2.90625" style="425" customWidth="1"/>
    <col min="8482" max="8482" width="1.08984375" style="425" customWidth="1"/>
    <col min="8483" max="8534" width="2.90625" style="425" customWidth="1"/>
    <col min="8535" max="8704" width="9" style="425"/>
    <col min="8705" max="8705" width="1" style="425" customWidth="1"/>
    <col min="8706" max="8721" width="2.90625" style="425" customWidth="1"/>
    <col min="8722" max="8722" width="1.6328125" style="425" customWidth="1"/>
    <col min="8723" max="8724" width="2.90625" style="425" customWidth="1"/>
    <col min="8725" max="8725" width="1.36328125" style="425" customWidth="1"/>
    <col min="8726" max="8737" width="2.90625" style="425" customWidth="1"/>
    <col min="8738" max="8738" width="1.08984375" style="425" customWidth="1"/>
    <col min="8739" max="8790" width="2.90625" style="425" customWidth="1"/>
    <col min="8791" max="8960" width="9" style="425"/>
    <col min="8961" max="8961" width="1" style="425" customWidth="1"/>
    <col min="8962" max="8977" width="2.90625" style="425" customWidth="1"/>
    <col min="8978" max="8978" width="1.6328125" style="425" customWidth="1"/>
    <col min="8979" max="8980" width="2.90625" style="425" customWidth="1"/>
    <col min="8981" max="8981" width="1.36328125" style="425" customWidth="1"/>
    <col min="8982" max="8993" width="2.90625" style="425" customWidth="1"/>
    <col min="8994" max="8994" width="1.08984375" style="425" customWidth="1"/>
    <col min="8995" max="9046" width="2.90625" style="425" customWidth="1"/>
    <col min="9047" max="9216" width="9" style="425"/>
    <col min="9217" max="9217" width="1" style="425" customWidth="1"/>
    <col min="9218" max="9233" width="2.90625" style="425" customWidth="1"/>
    <col min="9234" max="9234" width="1.6328125" style="425" customWidth="1"/>
    <col min="9235" max="9236" width="2.90625" style="425" customWidth="1"/>
    <col min="9237" max="9237" width="1.36328125" style="425" customWidth="1"/>
    <col min="9238" max="9249" width="2.90625" style="425" customWidth="1"/>
    <col min="9250" max="9250" width="1.08984375" style="425" customWidth="1"/>
    <col min="9251" max="9302" width="2.90625" style="425" customWidth="1"/>
    <col min="9303" max="9472" width="9" style="425"/>
    <col min="9473" max="9473" width="1" style="425" customWidth="1"/>
    <col min="9474" max="9489" width="2.90625" style="425" customWidth="1"/>
    <col min="9490" max="9490" width="1.6328125" style="425" customWidth="1"/>
    <col min="9491" max="9492" width="2.90625" style="425" customWidth="1"/>
    <col min="9493" max="9493" width="1.36328125" style="425" customWidth="1"/>
    <col min="9494" max="9505" width="2.90625" style="425" customWidth="1"/>
    <col min="9506" max="9506" width="1.08984375" style="425" customWidth="1"/>
    <col min="9507" max="9558" width="2.90625" style="425" customWidth="1"/>
    <col min="9559" max="9728" width="9" style="425"/>
    <col min="9729" max="9729" width="1" style="425" customWidth="1"/>
    <col min="9730" max="9745" width="2.90625" style="425" customWidth="1"/>
    <col min="9746" max="9746" width="1.6328125" style="425" customWidth="1"/>
    <col min="9747" max="9748" width="2.90625" style="425" customWidth="1"/>
    <col min="9749" max="9749" width="1.36328125" style="425" customWidth="1"/>
    <col min="9750" max="9761" width="2.90625" style="425" customWidth="1"/>
    <col min="9762" max="9762" width="1.08984375" style="425" customWidth="1"/>
    <col min="9763" max="9814" width="2.90625" style="425" customWidth="1"/>
    <col min="9815" max="9984" width="9" style="425"/>
    <col min="9985" max="9985" width="1" style="425" customWidth="1"/>
    <col min="9986" max="10001" width="2.90625" style="425" customWidth="1"/>
    <col min="10002" max="10002" width="1.6328125" style="425" customWidth="1"/>
    <col min="10003" max="10004" width="2.90625" style="425" customWidth="1"/>
    <col min="10005" max="10005" width="1.36328125" style="425" customWidth="1"/>
    <col min="10006" max="10017" width="2.90625" style="425" customWidth="1"/>
    <col min="10018" max="10018" width="1.08984375" style="425" customWidth="1"/>
    <col min="10019" max="10070" width="2.90625" style="425" customWidth="1"/>
    <col min="10071" max="10240" width="9" style="425"/>
    <col min="10241" max="10241" width="1" style="425" customWidth="1"/>
    <col min="10242" max="10257" width="2.90625" style="425" customWidth="1"/>
    <col min="10258" max="10258" width="1.6328125" style="425" customWidth="1"/>
    <col min="10259" max="10260" width="2.90625" style="425" customWidth="1"/>
    <col min="10261" max="10261" width="1.36328125" style="425" customWidth="1"/>
    <col min="10262" max="10273" width="2.90625" style="425" customWidth="1"/>
    <col min="10274" max="10274" width="1.08984375" style="425" customWidth="1"/>
    <col min="10275" max="10326" width="2.90625" style="425" customWidth="1"/>
    <col min="10327" max="10496" width="9" style="425"/>
    <col min="10497" max="10497" width="1" style="425" customWidth="1"/>
    <col min="10498" max="10513" width="2.90625" style="425" customWidth="1"/>
    <col min="10514" max="10514" width="1.6328125" style="425" customWidth="1"/>
    <col min="10515" max="10516" width="2.90625" style="425" customWidth="1"/>
    <col min="10517" max="10517" width="1.36328125" style="425" customWidth="1"/>
    <col min="10518" max="10529" width="2.90625" style="425" customWidth="1"/>
    <col min="10530" max="10530" width="1.08984375" style="425" customWidth="1"/>
    <col min="10531" max="10582" width="2.90625" style="425" customWidth="1"/>
    <col min="10583" max="10752" width="9" style="425"/>
    <col min="10753" max="10753" width="1" style="425" customWidth="1"/>
    <col min="10754" max="10769" width="2.90625" style="425" customWidth="1"/>
    <col min="10770" max="10770" width="1.6328125" style="425" customWidth="1"/>
    <col min="10771" max="10772" width="2.90625" style="425" customWidth="1"/>
    <col min="10773" max="10773" width="1.36328125" style="425" customWidth="1"/>
    <col min="10774" max="10785" width="2.90625" style="425" customWidth="1"/>
    <col min="10786" max="10786" width="1.08984375" style="425" customWidth="1"/>
    <col min="10787" max="10838" width="2.90625" style="425" customWidth="1"/>
    <col min="10839" max="11008" width="9" style="425"/>
    <col min="11009" max="11009" width="1" style="425" customWidth="1"/>
    <col min="11010" max="11025" width="2.90625" style="425" customWidth="1"/>
    <col min="11026" max="11026" width="1.6328125" style="425" customWidth="1"/>
    <col min="11027" max="11028" width="2.90625" style="425" customWidth="1"/>
    <col min="11029" max="11029" width="1.36328125" style="425" customWidth="1"/>
    <col min="11030" max="11041" width="2.90625" style="425" customWidth="1"/>
    <col min="11042" max="11042" width="1.08984375" style="425" customWidth="1"/>
    <col min="11043" max="11094" width="2.90625" style="425" customWidth="1"/>
    <col min="11095" max="11264" width="9" style="425"/>
    <col min="11265" max="11265" width="1" style="425" customWidth="1"/>
    <col min="11266" max="11281" width="2.90625" style="425" customWidth="1"/>
    <col min="11282" max="11282" width="1.6328125" style="425" customWidth="1"/>
    <col min="11283" max="11284" width="2.90625" style="425" customWidth="1"/>
    <col min="11285" max="11285" width="1.36328125" style="425" customWidth="1"/>
    <col min="11286" max="11297" width="2.90625" style="425" customWidth="1"/>
    <col min="11298" max="11298" width="1.08984375" style="425" customWidth="1"/>
    <col min="11299" max="11350" width="2.90625" style="425" customWidth="1"/>
    <col min="11351" max="11520" width="9" style="425"/>
    <col min="11521" max="11521" width="1" style="425" customWidth="1"/>
    <col min="11522" max="11537" width="2.90625" style="425" customWidth="1"/>
    <col min="11538" max="11538" width="1.6328125" style="425" customWidth="1"/>
    <col min="11539" max="11540" width="2.90625" style="425" customWidth="1"/>
    <col min="11541" max="11541" width="1.36328125" style="425" customWidth="1"/>
    <col min="11542" max="11553" width="2.90625" style="425" customWidth="1"/>
    <col min="11554" max="11554" width="1.08984375" style="425" customWidth="1"/>
    <col min="11555" max="11606" width="2.90625" style="425" customWidth="1"/>
    <col min="11607" max="11776" width="9" style="425"/>
    <col min="11777" max="11777" width="1" style="425" customWidth="1"/>
    <col min="11778" max="11793" width="2.90625" style="425" customWidth="1"/>
    <col min="11794" max="11794" width="1.6328125" style="425" customWidth="1"/>
    <col min="11795" max="11796" width="2.90625" style="425" customWidth="1"/>
    <col min="11797" max="11797" width="1.36328125" style="425" customWidth="1"/>
    <col min="11798" max="11809" width="2.90625" style="425" customWidth="1"/>
    <col min="11810" max="11810" width="1.08984375" style="425" customWidth="1"/>
    <col min="11811" max="11862" width="2.90625" style="425" customWidth="1"/>
    <col min="11863" max="12032" width="9" style="425"/>
    <col min="12033" max="12033" width="1" style="425" customWidth="1"/>
    <col min="12034" max="12049" width="2.90625" style="425" customWidth="1"/>
    <col min="12050" max="12050" width="1.6328125" style="425" customWidth="1"/>
    <col min="12051" max="12052" width="2.90625" style="425" customWidth="1"/>
    <col min="12053" max="12053" width="1.36328125" style="425" customWidth="1"/>
    <col min="12054" max="12065" width="2.90625" style="425" customWidth="1"/>
    <col min="12066" max="12066" width="1.08984375" style="425" customWidth="1"/>
    <col min="12067" max="12118" width="2.90625" style="425" customWidth="1"/>
    <col min="12119" max="12288" width="9" style="425"/>
    <col min="12289" max="12289" width="1" style="425" customWidth="1"/>
    <col min="12290" max="12305" width="2.90625" style="425" customWidth="1"/>
    <col min="12306" max="12306" width="1.6328125" style="425" customWidth="1"/>
    <col min="12307" max="12308" width="2.90625" style="425" customWidth="1"/>
    <col min="12309" max="12309" width="1.36328125" style="425" customWidth="1"/>
    <col min="12310" max="12321" width="2.90625" style="425" customWidth="1"/>
    <col min="12322" max="12322" width="1.08984375" style="425" customWidth="1"/>
    <col min="12323" max="12374" width="2.90625" style="425" customWidth="1"/>
    <col min="12375" max="12544" width="9" style="425"/>
    <col min="12545" max="12545" width="1" style="425" customWidth="1"/>
    <col min="12546" max="12561" width="2.90625" style="425" customWidth="1"/>
    <col min="12562" max="12562" width="1.6328125" style="425" customWidth="1"/>
    <col min="12563" max="12564" width="2.90625" style="425" customWidth="1"/>
    <col min="12565" max="12565" width="1.36328125" style="425" customWidth="1"/>
    <col min="12566" max="12577" width="2.90625" style="425" customWidth="1"/>
    <col min="12578" max="12578" width="1.08984375" style="425" customWidth="1"/>
    <col min="12579" max="12630" width="2.90625" style="425" customWidth="1"/>
    <col min="12631" max="12800" width="9" style="425"/>
    <col min="12801" max="12801" width="1" style="425" customWidth="1"/>
    <col min="12802" max="12817" width="2.90625" style="425" customWidth="1"/>
    <col min="12818" max="12818" width="1.6328125" style="425" customWidth="1"/>
    <col min="12819" max="12820" width="2.90625" style="425" customWidth="1"/>
    <col min="12821" max="12821" width="1.36328125" style="425" customWidth="1"/>
    <col min="12822" max="12833" width="2.90625" style="425" customWidth="1"/>
    <col min="12834" max="12834" width="1.08984375" style="425" customWidth="1"/>
    <col min="12835" max="12886" width="2.90625" style="425" customWidth="1"/>
    <col min="12887" max="13056" width="9" style="425"/>
    <col min="13057" max="13057" width="1" style="425" customWidth="1"/>
    <col min="13058" max="13073" width="2.90625" style="425" customWidth="1"/>
    <col min="13074" max="13074" width="1.6328125" style="425" customWidth="1"/>
    <col min="13075" max="13076" width="2.90625" style="425" customWidth="1"/>
    <col min="13077" max="13077" width="1.36328125" style="425" customWidth="1"/>
    <col min="13078" max="13089" width="2.90625" style="425" customWidth="1"/>
    <col min="13090" max="13090" width="1.08984375" style="425" customWidth="1"/>
    <col min="13091" max="13142" width="2.90625" style="425" customWidth="1"/>
    <col min="13143" max="13312" width="9" style="425"/>
    <col min="13313" max="13313" width="1" style="425" customWidth="1"/>
    <col min="13314" max="13329" width="2.90625" style="425" customWidth="1"/>
    <col min="13330" max="13330" width="1.6328125" style="425" customWidth="1"/>
    <col min="13331" max="13332" width="2.90625" style="425" customWidth="1"/>
    <col min="13333" max="13333" width="1.36328125" style="425" customWidth="1"/>
    <col min="13334" max="13345" width="2.90625" style="425" customWidth="1"/>
    <col min="13346" max="13346" width="1.08984375" style="425" customWidth="1"/>
    <col min="13347" max="13398" width="2.90625" style="425" customWidth="1"/>
    <col min="13399" max="13568" width="9" style="425"/>
    <col min="13569" max="13569" width="1" style="425" customWidth="1"/>
    <col min="13570" max="13585" width="2.90625" style="425" customWidth="1"/>
    <col min="13586" max="13586" width="1.6328125" style="425" customWidth="1"/>
    <col min="13587" max="13588" width="2.90625" style="425" customWidth="1"/>
    <col min="13589" max="13589" width="1.36328125" style="425" customWidth="1"/>
    <col min="13590" max="13601" width="2.90625" style="425" customWidth="1"/>
    <col min="13602" max="13602" width="1.08984375" style="425" customWidth="1"/>
    <col min="13603" max="13654" width="2.90625" style="425" customWidth="1"/>
    <col min="13655" max="13824" width="9" style="425"/>
    <col min="13825" max="13825" width="1" style="425" customWidth="1"/>
    <col min="13826" max="13841" width="2.90625" style="425" customWidth="1"/>
    <col min="13842" max="13842" width="1.6328125" style="425" customWidth="1"/>
    <col min="13843" max="13844" width="2.90625" style="425" customWidth="1"/>
    <col min="13845" max="13845" width="1.36328125" style="425" customWidth="1"/>
    <col min="13846" max="13857" width="2.90625" style="425" customWidth="1"/>
    <col min="13858" max="13858" width="1.08984375" style="425" customWidth="1"/>
    <col min="13859" max="13910" width="2.90625" style="425" customWidth="1"/>
    <col min="13911" max="14080" width="9" style="425"/>
    <col min="14081" max="14081" width="1" style="425" customWidth="1"/>
    <col min="14082" max="14097" width="2.90625" style="425" customWidth="1"/>
    <col min="14098" max="14098" width="1.6328125" style="425" customWidth="1"/>
    <col min="14099" max="14100" width="2.90625" style="425" customWidth="1"/>
    <col min="14101" max="14101" width="1.36328125" style="425" customWidth="1"/>
    <col min="14102" max="14113" width="2.90625" style="425" customWidth="1"/>
    <col min="14114" max="14114" width="1.08984375" style="425" customWidth="1"/>
    <col min="14115" max="14166" width="2.90625" style="425" customWidth="1"/>
    <col min="14167" max="14336" width="9" style="425"/>
    <col min="14337" max="14337" width="1" style="425" customWidth="1"/>
    <col min="14338" max="14353" width="2.90625" style="425" customWidth="1"/>
    <col min="14354" max="14354" width="1.6328125" style="425" customWidth="1"/>
    <col min="14355" max="14356" width="2.90625" style="425" customWidth="1"/>
    <col min="14357" max="14357" width="1.36328125" style="425" customWidth="1"/>
    <col min="14358" max="14369" width="2.90625" style="425" customWidth="1"/>
    <col min="14370" max="14370" width="1.08984375" style="425" customWidth="1"/>
    <col min="14371" max="14422" width="2.90625" style="425" customWidth="1"/>
    <col min="14423" max="14592" width="9" style="425"/>
    <col min="14593" max="14593" width="1" style="425" customWidth="1"/>
    <col min="14594" max="14609" width="2.90625" style="425" customWidth="1"/>
    <col min="14610" max="14610" width="1.6328125" style="425" customWidth="1"/>
    <col min="14611" max="14612" width="2.90625" style="425" customWidth="1"/>
    <col min="14613" max="14613" width="1.36328125" style="425" customWidth="1"/>
    <col min="14614" max="14625" width="2.90625" style="425" customWidth="1"/>
    <col min="14626" max="14626" width="1.08984375" style="425" customWidth="1"/>
    <col min="14627" max="14678" width="2.90625" style="425" customWidth="1"/>
    <col min="14679" max="14848" width="9" style="425"/>
    <col min="14849" max="14849" width="1" style="425" customWidth="1"/>
    <col min="14850" max="14865" width="2.90625" style="425" customWidth="1"/>
    <col min="14866" max="14866" width="1.6328125" style="425" customWidth="1"/>
    <col min="14867" max="14868" width="2.90625" style="425" customWidth="1"/>
    <col min="14869" max="14869" width="1.36328125" style="425" customWidth="1"/>
    <col min="14870" max="14881" width="2.90625" style="425" customWidth="1"/>
    <col min="14882" max="14882" width="1.08984375" style="425" customWidth="1"/>
    <col min="14883" max="14934" width="2.90625" style="425" customWidth="1"/>
    <col min="14935" max="15104" width="9" style="425"/>
    <col min="15105" max="15105" width="1" style="425" customWidth="1"/>
    <col min="15106" max="15121" width="2.90625" style="425" customWidth="1"/>
    <col min="15122" max="15122" width="1.6328125" style="425" customWidth="1"/>
    <col min="15123" max="15124" width="2.90625" style="425" customWidth="1"/>
    <col min="15125" max="15125" width="1.36328125" style="425" customWidth="1"/>
    <col min="15126" max="15137" width="2.90625" style="425" customWidth="1"/>
    <col min="15138" max="15138" width="1.08984375" style="425" customWidth="1"/>
    <col min="15139" max="15190" width="2.90625" style="425" customWidth="1"/>
    <col min="15191" max="15360" width="9" style="425"/>
    <col min="15361" max="15361" width="1" style="425" customWidth="1"/>
    <col min="15362" max="15377" width="2.90625" style="425" customWidth="1"/>
    <col min="15378" max="15378" width="1.6328125" style="425" customWidth="1"/>
    <col min="15379" max="15380" width="2.90625" style="425" customWidth="1"/>
    <col min="15381" max="15381" width="1.36328125" style="425" customWidth="1"/>
    <col min="15382" max="15393" width="2.90625" style="425" customWidth="1"/>
    <col min="15394" max="15394" width="1.08984375" style="425" customWidth="1"/>
    <col min="15395" max="15446" width="2.90625" style="425" customWidth="1"/>
    <col min="15447" max="15616" width="9" style="425"/>
    <col min="15617" max="15617" width="1" style="425" customWidth="1"/>
    <col min="15618" max="15633" width="2.90625" style="425" customWidth="1"/>
    <col min="15634" max="15634" width="1.6328125" style="425" customWidth="1"/>
    <col min="15635" max="15636" width="2.90625" style="425" customWidth="1"/>
    <col min="15637" max="15637" width="1.36328125" style="425" customWidth="1"/>
    <col min="15638" max="15649" width="2.90625" style="425" customWidth="1"/>
    <col min="15650" max="15650" width="1.08984375" style="425" customWidth="1"/>
    <col min="15651" max="15702" width="2.90625" style="425" customWidth="1"/>
    <col min="15703" max="15872" width="9" style="425"/>
    <col min="15873" max="15873" width="1" style="425" customWidth="1"/>
    <col min="15874" max="15889" width="2.90625" style="425" customWidth="1"/>
    <col min="15890" max="15890" width="1.6328125" style="425" customWidth="1"/>
    <col min="15891" max="15892" width="2.90625" style="425" customWidth="1"/>
    <col min="15893" max="15893" width="1.36328125" style="425" customWidth="1"/>
    <col min="15894" max="15905" width="2.90625" style="425" customWidth="1"/>
    <col min="15906" max="15906" width="1.08984375" style="425" customWidth="1"/>
    <col min="15907" max="15958" width="2.90625" style="425" customWidth="1"/>
    <col min="15959" max="16128" width="9" style="425"/>
    <col min="16129" max="16129" width="1" style="425" customWidth="1"/>
    <col min="16130" max="16145" width="2.90625" style="425" customWidth="1"/>
    <col min="16146" max="16146" width="1.6328125" style="425" customWidth="1"/>
    <col min="16147" max="16148" width="2.90625" style="425" customWidth="1"/>
    <col min="16149" max="16149" width="1.36328125" style="425" customWidth="1"/>
    <col min="16150" max="16161" width="2.90625" style="425" customWidth="1"/>
    <col min="16162" max="16162" width="1.08984375" style="425" customWidth="1"/>
    <col min="16163" max="16214" width="2.90625" style="425" customWidth="1"/>
    <col min="16215" max="16384" width="9" style="425"/>
  </cols>
  <sheetData>
    <row r="1" spans="2:33">
      <c r="B1" s="424" t="s">
        <v>529</v>
      </c>
    </row>
    <row r="2" spans="2:33" s="426" customFormat="1" ht="13"/>
    <row r="3" spans="2:33" s="426" customFormat="1" ht="19.399999999999999" customHeight="1"/>
    <row r="4" spans="2:33" ht="20.149999999999999" customHeight="1">
      <c r="H4" s="1380" t="s">
        <v>530</v>
      </c>
      <c r="I4" s="1380"/>
      <c r="J4" s="1380"/>
      <c r="K4" s="1380"/>
      <c r="L4" s="1380"/>
      <c r="M4" s="1380"/>
      <c r="N4" s="1380"/>
      <c r="O4" s="1387" t="s">
        <v>531</v>
      </c>
      <c r="P4" s="1387"/>
      <c r="Q4" s="1387"/>
      <c r="R4" s="1387"/>
      <c r="S4" s="1387"/>
      <c r="T4" s="1380" t="s">
        <v>532</v>
      </c>
      <c r="U4" s="1380"/>
      <c r="V4" s="1380"/>
      <c r="W4" s="1380"/>
    </row>
    <row r="5" spans="2:33" ht="20.149999999999999" customHeight="1">
      <c r="H5" s="1380"/>
      <c r="I5" s="1380"/>
      <c r="J5" s="1380"/>
      <c r="K5" s="1380"/>
      <c r="L5" s="1380"/>
      <c r="M5" s="1380"/>
      <c r="N5" s="1380"/>
      <c r="O5" s="1388" t="s">
        <v>533</v>
      </c>
      <c r="P5" s="1388"/>
      <c r="Q5" s="1388"/>
      <c r="R5" s="1388"/>
      <c r="S5" s="1388"/>
      <c r="T5" s="1380"/>
      <c r="U5" s="1380"/>
      <c r="V5" s="1380"/>
      <c r="W5" s="1380"/>
      <c r="Z5" s="427"/>
    </row>
    <row r="6" spans="2:33" s="426" customFormat="1" ht="13"/>
    <row r="7" spans="2:33" s="426" customFormat="1" ht="13">
      <c r="X7" s="1389">
        <f>入力シート!AD1</f>
        <v>0</v>
      </c>
      <c r="Y7" s="1389"/>
      <c r="Z7" s="1389"/>
      <c r="AA7" s="1389"/>
      <c r="AB7" s="1389"/>
      <c r="AC7" s="1389"/>
      <c r="AD7" s="1389"/>
      <c r="AE7" s="1389"/>
      <c r="AF7" s="1389"/>
    </row>
    <row r="8" spans="2:33" s="426" customFormat="1" ht="13">
      <c r="C8" s="428"/>
    </row>
    <row r="9" spans="2:33" s="426" customFormat="1" ht="7.4" customHeight="1">
      <c r="C9" s="428"/>
    </row>
    <row r="10" spans="2:33" s="426" customFormat="1" ht="13">
      <c r="C10" s="426" t="s">
        <v>535</v>
      </c>
    </row>
    <row r="11" spans="2:33" s="426" customFormat="1" ht="7.4" customHeight="1"/>
    <row r="12" spans="2:33" s="426" customFormat="1" ht="13"/>
    <row r="13" spans="2:33" s="426" customFormat="1" ht="13"/>
    <row r="14" spans="2:33" ht="33" customHeight="1">
      <c r="O14" s="1379" t="s">
        <v>536</v>
      </c>
      <c r="P14" s="1379"/>
      <c r="Q14" s="1379"/>
      <c r="R14" s="429"/>
      <c r="S14" s="1357" t="s">
        <v>537</v>
      </c>
      <c r="T14" s="1357"/>
      <c r="V14" s="1380"/>
      <c r="W14" s="1380"/>
      <c r="X14" s="1380"/>
      <c r="Y14" s="1380"/>
      <c r="Z14" s="1380"/>
      <c r="AA14" s="1380"/>
      <c r="AB14" s="1380"/>
      <c r="AC14" s="1380"/>
      <c r="AD14" s="1380"/>
      <c r="AE14" s="1380"/>
      <c r="AF14" s="1380"/>
      <c r="AG14" s="1380"/>
    </row>
    <row r="15" spans="2:33" ht="24.65" customHeight="1">
      <c r="O15" s="1379"/>
      <c r="P15" s="1379"/>
      <c r="Q15" s="1379"/>
      <c r="R15" s="429"/>
      <c r="S15" s="1354" t="s">
        <v>538</v>
      </c>
      <c r="T15" s="1354"/>
      <c r="V15" s="1372"/>
      <c r="W15" s="1372"/>
      <c r="X15" s="1372"/>
      <c r="Y15" s="1372"/>
      <c r="Z15" s="1372"/>
      <c r="AA15" s="1372"/>
      <c r="AB15" s="1372"/>
      <c r="AC15" s="1372"/>
      <c r="AD15" s="1372"/>
      <c r="AE15" s="1372"/>
      <c r="AF15" s="1372"/>
      <c r="AG15" s="1372"/>
    </row>
    <row r="16" spans="2:33" ht="24.65" customHeight="1">
      <c r="O16" s="1379"/>
      <c r="P16" s="1379"/>
      <c r="Q16" s="1379"/>
      <c r="R16" s="429"/>
      <c r="S16" s="1357" t="s">
        <v>539</v>
      </c>
      <c r="T16" s="1357"/>
      <c r="V16" s="1372"/>
      <c r="W16" s="1372"/>
      <c r="X16" s="1372"/>
      <c r="Y16" s="1372"/>
      <c r="Z16" s="1372"/>
      <c r="AA16" s="1372"/>
      <c r="AB16" s="1372"/>
      <c r="AC16" s="1372"/>
      <c r="AD16" s="1372"/>
      <c r="AE16" s="1372"/>
      <c r="AF16" s="1372"/>
      <c r="AG16" s="1372"/>
    </row>
    <row r="18" spans="2:74">
      <c r="C18" s="425" t="s">
        <v>540</v>
      </c>
    </row>
    <row r="19" spans="2:74" ht="6" customHeight="1"/>
    <row r="20" spans="2:74" s="426" customFormat="1" ht="35.15" customHeight="1">
      <c r="B20" s="1334" t="s">
        <v>541</v>
      </c>
      <c r="C20" s="1335"/>
      <c r="D20" s="1335"/>
      <c r="E20" s="1336"/>
      <c r="F20" s="1390" t="s">
        <v>602</v>
      </c>
      <c r="G20" s="1391"/>
      <c r="H20" s="1347">
        <f>入力シート!C2</f>
        <v>0</v>
      </c>
      <c r="I20" s="1347"/>
      <c r="J20" s="1347"/>
      <c r="K20" s="1347"/>
      <c r="L20" s="1347"/>
      <c r="M20" s="1347"/>
      <c r="N20" s="1347"/>
      <c r="O20" s="1347"/>
      <c r="P20" s="1347"/>
      <c r="Q20" s="1347"/>
      <c r="R20" s="1347"/>
      <c r="S20" s="1347"/>
      <c r="T20" s="1347"/>
      <c r="U20" s="1347"/>
      <c r="V20" s="1347"/>
      <c r="W20" s="1347"/>
      <c r="X20" s="1347"/>
      <c r="Y20" s="1347"/>
      <c r="Z20" s="1347"/>
      <c r="AA20" s="1348"/>
      <c r="AB20" s="1334" t="s">
        <v>544</v>
      </c>
      <c r="AC20" s="1335"/>
      <c r="AD20" s="1335"/>
      <c r="AE20" s="1381">
        <f>'8)周辺施設減免入力シート'!K9</f>
        <v>0</v>
      </c>
      <c r="AF20" s="1381"/>
      <c r="AG20" s="1384" t="s">
        <v>545</v>
      </c>
    </row>
    <row r="21" spans="2:74" s="426" customFormat="1" ht="35.15" customHeight="1">
      <c r="B21" s="1353"/>
      <c r="C21" s="1354"/>
      <c r="D21" s="1354"/>
      <c r="E21" s="1355"/>
      <c r="F21" s="1346" t="s">
        <v>542</v>
      </c>
      <c r="G21" s="1348"/>
      <c r="H21" s="1373">
        <f>入力シート!C3</f>
        <v>0</v>
      </c>
      <c r="I21" s="1374"/>
      <c r="J21" s="1374"/>
      <c r="K21" s="1374"/>
      <c r="L21" s="1374"/>
      <c r="M21" s="1374"/>
      <c r="N21" s="1374"/>
      <c r="O21" s="1374"/>
      <c r="P21" s="1374"/>
      <c r="Q21" s="1374"/>
      <c r="R21" s="1375"/>
      <c r="S21" s="1376" t="s">
        <v>543</v>
      </c>
      <c r="T21" s="1377"/>
      <c r="U21" s="1378"/>
      <c r="V21" s="1363">
        <f>入力シート!C4</f>
        <v>0</v>
      </c>
      <c r="W21" s="1363"/>
      <c r="X21" s="1363"/>
      <c r="Y21" s="1363"/>
      <c r="Z21" s="1363"/>
      <c r="AA21" s="1364"/>
      <c r="AB21" s="1353"/>
      <c r="AC21" s="1354"/>
      <c r="AD21" s="1354"/>
      <c r="AE21" s="1382"/>
      <c r="AF21" s="1382"/>
      <c r="AG21" s="1385"/>
    </row>
    <row r="22" spans="2:74" s="426" customFormat="1" ht="35.15" customHeight="1">
      <c r="B22" s="1337"/>
      <c r="C22" s="1338"/>
      <c r="D22" s="1338"/>
      <c r="E22" s="1356"/>
      <c r="F22" s="1346" t="s">
        <v>546</v>
      </c>
      <c r="G22" s="1348"/>
      <c r="H22" s="1373">
        <f>入力シート!AG5</f>
        <v>0</v>
      </c>
      <c r="I22" s="1374"/>
      <c r="J22" s="1374"/>
      <c r="K22" s="1374"/>
      <c r="L22" s="1374"/>
      <c r="M22" s="1374"/>
      <c r="N22" s="1374"/>
      <c r="O22" s="1374"/>
      <c r="P22" s="1374"/>
      <c r="Q22" s="1374"/>
      <c r="R22" s="1374"/>
      <c r="S22" s="1374"/>
      <c r="T22" s="1374"/>
      <c r="U22" s="1374"/>
      <c r="V22" s="1374"/>
      <c r="W22" s="1374"/>
      <c r="X22" s="1374"/>
      <c r="Y22" s="1374"/>
      <c r="Z22" s="1374"/>
      <c r="AA22" s="1375"/>
      <c r="AB22" s="1337"/>
      <c r="AC22" s="1338"/>
      <c r="AD22" s="1338"/>
      <c r="AE22" s="1383"/>
      <c r="AF22" s="1383"/>
      <c r="AG22" s="1386"/>
    </row>
    <row r="23" spans="2:74" s="426" customFormat="1" ht="35.4" customHeight="1">
      <c r="B23" s="1346" t="s">
        <v>547</v>
      </c>
      <c r="C23" s="1347"/>
      <c r="D23" s="1347"/>
      <c r="E23" s="1348"/>
      <c r="F23" s="1362">
        <f>'8)周辺施設減免入力シート'!D6</f>
        <v>0</v>
      </c>
      <c r="G23" s="1363"/>
      <c r="H23" s="1363"/>
      <c r="I23" s="1363"/>
      <c r="J23" s="1363"/>
      <c r="K23" s="1363"/>
      <c r="L23" s="1363"/>
      <c r="M23" s="1363"/>
      <c r="N23" s="1363"/>
      <c r="O23" s="1363"/>
      <c r="P23" s="1363"/>
      <c r="Q23" s="1363"/>
      <c r="R23" s="1363"/>
      <c r="S23" s="1363"/>
      <c r="T23" s="1363"/>
      <c r="U23" s="1363"/>
      <c r="V23" s="1363"/>
      <c r="W23" s="1363"/>
      <c r="X23" s="1363"/>
      <c r="Y23" s="1363"/>
      <c r="Z23" s="1363"/>
      <c r="AA23" s="1363"/>
      <c r="AB23" s="1363"/>
      <c r="AC23" s="1363"/>
      <c r="AD23" s="1363"/>
      <c r="AE23" s="1363"/>
      <c r="AF23" s="1363"/>
      <c r="AG23" s="1364"/>
    </row>
    <row r="24" spans="2:74" s="426" customFormat="1" ht="27" customHeight="1">
      <c r="B24" s="1334" t="s">
        <v>548</v>
      </c>
      <c r="C24" s="1335"/>
      <c r="D24" s="1335"/>
      <c r="E24" s="1336"/>
      <c r="F24" s="1365">
        <f>'8)周辺施設減免入力シート'!D4</f>
        <v>0</v>
      </c>
      <c r="G24" s="1366"/>
      <c r="H24" s="1366"/>
      <c r="I24" s="1366"/>
      <c r="J24" s="1366"/>
      <c r="K24" s="1366"/>
      <c r="L24" s="1366"/>
      <c r="M24" s="1366"/>
      <c r="N24" s="446">
        <f>'8)周辺施設減免入力シート'!F4</f>
        <v>0</v>
      </c>
      <c r="O24" s="443" t="s">
        <v>238</v>
      </c>
      <c r="P24" s="446">
        <f>'8)周辺施設減免入力シート'!H4</f>
        <v>0</v>
      </c>
      <c r="Q24" s="443" t="s">
        <v>239</v>
      </c>
      <c r="R24" s="1335" t="s">
        <v>550</v>
      </c>
      <c r="S24" s="1335"/>
      <c r="T24" s="1367">
        <f>'8)周辺施設減免入力シート'!D5</f>
        <v>0</v>
      </c>
      <c r="U24" s="1367"/>
      <c r="V24" s="1367"/>
      <c r="W24" s="1367"/>
      <c r="X24" s="1367"/>
      <c r="Y24" s="1367"/>
      <c r="Z24" s="1367"/>
      <c r="AA24" s="1367"/>
      <c r="AB24" s="447">
        <f>'8)周辺施設減免入力シート'!F5</f>
        <v>0</v>
      </c>
      <c r="AC24" s="445" t="s">
        <v>238</v>
      </c>
      <c r="AD24" s="447">
        <f>'8)周辺施設減免入力シート'!H5</f>
        <v>0</v>
      </c>
      <c r="AE24" s="445" t="s">
        <v>239</v>
      </c>
      <c r="AF24" s="1335" t="s">
        <v>551</v>
      </c>
      <c r="AG24" s="1336"/>
    </row>
    <row r="25" spans="2:74" s="426" customFormat="1" ht="27" customHeight="1">
      <c r="B25" s="1337"/>
      <c r="C25" s="1338"/>
      <c r="D25" s="1338"/>
      <c r="E25" s="1356"/>
      <c r="F25" s="1368" t="s">
        <v>572</v>
      </c>
      <c r="G25" s="1369"/>
      <c r="H25" s="1369"/>
      <c r="I25" s="1369"/>
      <c r="J25" s="1369"/>
      <c r="K25" s="1369"/>
      <c r="L25" s="1369"/>
      <c r="M25" s="1369"/>
      <c r="N25" s="444"/>
      <c r="O25" s="444" t="s">
        <v>238</v>
      </c>
      <c r="P25" s="444"/>
      <c r="Q25" s="444" t="s">
        <v>239</v>
      </c>
      <c r="R25" s="1338" t="str">
        <f>IF(F25="","","から")</f>
        <v>から</v>
      </c>
      <c r="S25" s="1338"/>
      <c r="T25" s="1370" t="s">
        <v>534</v>
      </c>
      <c r="U25" s="1370"/>
      <c r="V25" s="1370"/>
      <c r="W25" s="1370"/>
      <c r="X25" s="1370"/>
      <c r="Y25" s="1370"/>
      <c r="Z25" s="1370"/>
      <c r="AA25" s="1370"/>
      <c r="AB25" s="1371" t="s">
        <v>549</v>
      </c>
      <c r="AC25" s="1371"/>
      <c r="AD25" s="1371"/>
      <c r="AE25" s="1371"/>
      <c r="AF25" s="1338" t="s">
        <v>551</v>
      </c>
      <c r="AG25" s="1356"/>
    </row>
    <row r="26" spans="2:74" s="426" customFormat="1" ht="35.15" customHeight="1">
      <c r="B26" s="1346" t="s">
        <v>552</v>
      </c>
      <c r="C26" s="1347"/>
      <c r="D26" s="1347"/>
      <c r="E26" s="1348"/>
      <c r="F26" s="431"/>
      <c r="G26" s="1358" t="s">
        <v>553</v>
      </c>
      <c r="H26" s="1358"/>
      <c r="I26" s="1358"/>
      <c r="J26" s="1358"/>
      <c r="K26" s="1358"/>
      <c r="L26" s="1358">
        <f>SUM('8)周辺施設減免入力シート'!K4:K5)</f>
        <v>0</v>
      </c>
      <c r="M26" s="1358"/>
      <c r="N26" s="432" t="s">
        <v>545</v>
      </c>
      <c r="O26" s="431"/>
      <c r="P26" s="1359" t="s">
        <v>554</v>
      </c>
      <c r="Q26" s="1359"/>
      <c r="R26" s="1359"/>
      <c r="S26" s="1359"/>
      <c r="T26" s="1358">
        <f>'8)周辺施設減免入力シート'!K6</f>
        <v>0</v>
      </c>
      <c r="U26" s="1358"/>
      <c r="V26" s="1358"/>
      <c r="W26" s="432" t="s">
        <v>545</v>
      </c>
      <c r="X26" s="431"/>
      <c r="Y26" s="1359" t="s">
        <v>555</v>
      </c>
      <c r="Z26" s="1359"/>
      <c r="AA26" s="1359"/>
      <c r="AB26" s="433"/>
      <c r="AC26" s="1352">
        <f>SUM('8)周辺施設減免入力シート'!K7:K8)</f>
        <v>0</v>
      </c>
      <c r="AD26" s="1352"/>
      <c r="AE26" s="1352"/>
      <c r="AF26" s="432" t="s">
        <v>556</v>
      </c>
      <c r="AG26" s="434"/>
    </row>
    <row r="27" spans="2:74" s="426" customFormat="1" ht="5.15" customHeight="1">
      <c r="B27" s="1334" t="s">
        <v>557</v>
      </c>
      <c r="C27" s="1335"/>
      <c r="D27" s="1335"/>
      <c r="E27" s="1336"/>
      <c r="F27" s="435"/>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7"/>
    </row>
    <row r="28" spans="2:74" s="426" customFormat="1" ht="18" customHeight="1">
      <c r="B28" s="1353"/>
      <c r="C28" s="1354"/>
      <c r="D28" s="1354"/>
      <c r="E28" s="1355"/>
      <c r="F28" s="438"/>
      <c r="G28" s="1345" t="s">
        <v>558</v>
      </c>
      <c r="H28" s="1345"/>
      <c r="I28" s="1345"/>
      <c r="J28" s="1345"/>
      <c r="K28" s="1345"/>
      <c r="L28" s="1345"/>
      <c r="M28" s="1345"/>
      <c r="N28" s="1345"/>
      <c r="O28" s="1345"/>
      <c r="P28" s="1345"/>
      <c r="Q28" s="1345"/>
      <c r="R28" s="1345"/>
      <c r="S28" s="1345"/>
      <c r="T28" s="1345"/>
      <c r="U28" s="1345"/>
      <c r="V28" s="1345"/>
      <c r="W28" s="1345"/>
      <c r="X28" s="1345"/>
      <c r="Y28" s="1345"/>
      <c r="Z28" s="1345"/>
      <c r="AA28" s="1345"/>
      <c r="AB28" s="1345"/>
      <c r="AC28" s="1345"/>
      <c r="AD28" s="1345"/>
      <c r="AE28" s="1345"/>
      <c r="AF28" s="1345"/>
      <c r="AG28" s="439"/>
    </row>
    <row r="29" spans="2:74" s="426" customFormat="1" ht="10.4" customHeight="1">
      <c r="B29" s="1353"/>
      <c r="C29" s="1354"/>
      <c r="D29" s="1354"/>
      <c r="E29" s="1355"/>
      <c r="F29" s="438"/>
      <c r="AG29" s="439"/>
    </row>
    <row r="30" spans="2:74" s="426" customFormat="1" ht="18" customHeight="1">
      <c r="B30" s="1353"/>
      <c r="C30" s="1354"/>
      <c r="D30" s="1354"/>
      <c r="E30" s="1355"/>
      <c r="F30" s="438"/>
      <c r="G30" s="425" t="s">
        <v>559</v>
      </c>
      <c r="H30" s="430"/>
      <c r="I30" s="1357" t="s">
        <v>560</v>
      </c>
      <c r="J30" s="1357"/>
      <c r="K30" s="1357"/>
      <c r="L30" s="1357"/>
      <c r="M30" s="1357"/>
      <c r="N30" s="1357"/>
      <c r="O30" s="1357"/>
      <c r="P30" s="1357"/>
      <c r="Q30" s="1357"/>
      <c r="R30" s="1357"/>
      <c r="S30" s="1357"/>
      <c r="T30" s="1357"/>
      <c r="U30" s="1357"/>
      <c r="V30" s="1357"/>
      <c r="W30" s="1357"/>
      <c r="X30" s="1357"/>
      <c r="Y30" s="1357"/>
      <c r="Z30" s="1357"/>
      <c r="AA30" s="1357"/>
      <c r="AB30" s="1357"/>
      <c r="AC30" s="1357"/>
      <c r="AG30" s="439"/>
      <c r="AQ30" s="430"/>
      <c r="AR30" s="430"/>
      <c r="AS30" s="430"/>
      <c r="AT30" s="430"/>
      <c r="AU30" s="430"/>
      <c r="AV30" s="430"/>
      <c r="AW30" s="430"/>
      <c r="AX30" s="430"/>
      <c r="AY30" s="430"/>
      <c r="AZ30" s="430"/>
      <c r="BA30" s="430"/>
      <c r="BB30" s="430"/>
      <c r="BC30" s="430"/>
      <c r="BD30" s="430"/>
      <c r="BE30" s="430"/>
      <c r="BF30" s="430"/>
      <c r="BG30" s="430"/>
      <c r="BH30" s="430"/>
      <c r="BI30" s="430"/>
      <c r="BJ30" s="430"/>
      <c r="BK30" s="430"/>
    </row>
    <row r="31" spans="2:74" s="426" customFormat="1" ht="5.15" customHeight="1">
      <c r="B31" s="1353"/>
      <c r="C31" s="1354"/>
      <c r="D31" s="1354"/>
      <c r="E31" s="1355"/>
      <c r="F31" s="438"/>
      <c r="G31" s="425"/>
      <c r="AG31" s="439"/>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1357"/>
      <c r="BR31" s="1357"/>
      <c r="BS31" s="1357"/>
      <c r="BT31" s="1357"/>
      <c r="BU31" s="1357"/>
      <c r="BV31" s="1357"/>
    </row>
    <row r="32" spans="2:74" s="426" customFormat="1" ht="18" customHeight="1">
      <c r="B32" s="1353"/>
      <c r="C32" s="1354"/>
      <c r="D32" s="1354"/>
      <c r="E32" s="1355"/>
      <c r="F32" s="438"/>
      <c r="G32" s="425" t="s">
        <v>559</v>
      </c>
      <c r="H32" s="430"/>
      <c r="I32" s="1357" t="s">
        <v>561</v>
      </c>
      <c r="J32" s="1357"/>
      <c r="K32" s="1357"/>
      <c r="L32" s="1357"/>
      <c r="M32" s="1357"/>
      <c r="N32" s="1357"/>
      <c r="O32" s="1357"/>
      <c r="P32" s="1357"/>
      <c r="Q32" s="1357"/>
      <c r="R32" s="1357"/>
      <c r="S32" s="1357"/>
      <c r="T32" s="1357"/>
      <c r="U32" s="1357"/>
      <c r="V32" s="1357"/>
      <c r="W32" s="1357"/>
      <c r="X32" s="1357"/>
      <c r="Y32" s="1357"/>
      <c r="Z32" s="1357"/>
      <c r="AA32" s="1357"/>
      <c r="AB32" s="1357"/>
      <c r="AC32" s="1357"/>
      <c r="AD32" s="1357"/>
      <c r="AE32" s="1357"/>
      <c r="AF32" s="1357"/>
      <c r="AG32" s="439"/>
      <c r="AJ32" s="426" t="s">
        <v>562</v>
      </c>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1357"/>
      <c r="BR32" s="1357"/>
      <c r="BS32" s="1357"/>
      <c r="BT32" s="1357"/>
    </row>
    <row r="33" spans="2:62" s="426" customFormat="1" ht="18" customHeight="1">
      <c r="B33" s="1353"/>
      <c r="C33" s="1354"/>
      <c r="D33" s="1354"/>
      <c r="E33" s="1355"/>
      <c r="F33" s="438"/>
      <c r="G33" s="425"/>
      <c r="H33" s="1357" t="s">
        <v>563</v>
      </c>
      <c r="I33" s="1357"/>
      <c r="J33" s="1357"/>
      <c r="K33" s="1357"/>
      <c r="L33" s="1357"/>
      <c r="M33" s="1357"/>
      <c r="N33" s="1357"/>
      <c r="O33" s="1357"/>
      <c r="AG33" s="439"/>
      <c r="AQ33" s="430"/>
      <c r="AR33" s="430"/>
      <c r="AS33" s="430"/>
      <c r="AT33" s="430"/>
      <c r="AU33" s="430"/>
      <c r="AV33" s="430"/>
      <c r="AW33" s="430"/>
      <c r="AX33" s="430"/>
      <c r="AY33" s="430"/>
      <c r="AZ33" s="430"/>
      <c r="BA33" s="430"/>
      <c r="BB33" s="430"/>
      <c r="BC33" s="430"/>
      <c r="BD33" s="430"/>
      <c r="BE33" s="430"/>
      <c r="BF33" s="430"/>
      <c r="BG33" s="430"/>
      <c r="BH33" s="430"/>
      <c r="BI33" s="430"/>
      <c r="BJ33" s="430"/>
    </row>
    <row r="34" spans="2:62" s="426" customFormat="1" ht="5.15" customHeight="1">
      <c r="B34" s="1353"/>
      <c r="C34" s="1354"/>
      <c r="D34" s="1354"/>
      <c r="E34" s="1355"/>
      <c r="F34" s="438"/>
      <c r="G34" s="425"/>
      <c r="AG34" s="439"/>
      <c r="AQ34" s="430"/>
      <c r="AR34" s="430"/>
      <c r="AS34" s="430"/>
      <c r="AT34" s="430"/>
      <c r="AU34" s="430"/>
      <c r="AV34" s="430"/>
      <c r="AW34" s="430"/>
      <c r="AX34" s="430"/>
      <c r="AY34" s="430"/>
      <c r="AZ34" s="430"/>
      <c r="BA34" s="430"/>
      <c r="BB34" s="430"/>
      <c r="BC34" s="430"/>
      <c r="BD34" s="430"/>
      <c r="BE34" s="430"/>
    </row>
    <row r="35" spans="2:62" s="426" customFormat="1" ht="18" customHeight="1">
      <c r="B35" s="1353"/>
      <c r="C35" s="1354"/>
      <c r="D35" s="1354"/>
      <c r="E35" s="1355"/>
      <c r="F35" s="438"/>
      <c r="G35" s="425" t="s">
        <v>559</v>
      </c>
      <c r="H35" s="430"/>
      <c r="I35" s="1357" t="s">
        <v>564</v>
      </c>
      <c r="J35" s="1357"/>
      <c r="K35" s="1357"/>
      <c r="L35" s="1357"/>
      <c r="M35" s="1357"/>
      <c r="N35" s="1357"/>
      <c r="O35" s="1357"/>
      <c r="P35" s="1357"/>
      <c r="Q35" s="1357"/>
      <c r="R35" s="1357"/>
      <c r="S35" s="1357"/>
      <c r="T35" s="1357"/>
      <c r="U35" s="1357"/>
      <c r="V35" s="1357"/>
      <c r="W35" s="1357"/>
      <c r="X35" s="1357"/>
      <c r="Y35" s="1357"/>
      <c r="Z35" s="1357"/>
      <c r="AA35" s="1357"/>
      <c r="AB35" s="1357"/>
      <c r="AC35" s="1357"/>
      <c r="AD35" s="1357"/>
      <c r="AE35" s="1357"/>
      <c r="AF35" s="1357"/>
      <c r="AG35" s="439"/>
    </row>
    <row r="36" spans="2:62" s="426" customFormat="1" ht="18" customHeight="1">
      <c r="B36" s="1353"/>
      <c r="C36" s="1354"/>
      <c r="D36" s="1354"/>
      <c r="E36" s="1355"/>
      <c r="F36" s="438"/>
      <c r="G36" s="425"/>
      <c r="H36" s="1357" t="s">
        <v>565</v>
      </c>
      <c r="I36" s="1357"/>
      <c r="J36" s="1357"/>
      <c r="K36" s="1357"/>
      <c r="L36" s="1357"/>
      <c r="M36" s="1357"/>
      <c r="N36" s="1357"/>
      <c r="AG36" s="439"/>
    </row>
    <row r="37" spans="2:62" s="426" customFormat="1" ht="5.15" customHeight="1">
      <c r="B37" s="1353"/>
      <c r="C37" s="1354"/>
      <c r="D37" s="1354"/>
      <c r="E37" s="1355"/>
      <c r="F37" s="438"/>
      <c r="G37" s="425"/>
      <c r="AG37" s="439"/>
    </row>
    <row r="38" spans="2:62" s="426" customFormat="1" ht="18" customHeight="1">
      <c r="B38" s="1353"/>
      <c r="C38" s="1354"/>
      <c r="D38" s="1354"/>
      <c r="E38" s="1355"/>
      <c r="F38" s="438"/>
      <c r="G38" s="425" t="s">
        <v>559</v>
      </c>
      <c r="H38" s="430"/>
      <c r="I38" s="1357" t="s">
        <v>566</v>
      </c>
      <c r="J38" s="1357"/>
      <c r="K38" s="1357"/>
      <c r="L38" s="1357"/>
      <c r="M38" s="1357"/>
      <c r="N38" s="1357"/>
      <c r="O38" s="1357"/>
      <c r="P38" s="1357"/>
      <c r="Q38" s="1357"/>
      <c r="R38" s="1357"/>
      <c r="S38" s="1357"/>
      <c r="T38" s="1357"/>
      <c r="U38" s="1357"/>
      <c r="V38" s="1357"/>
      <c r="W38" s="1357"/>
      <c r="X38" s="1357"/>
      <c r="Y38" s="1357"/>
      <c r="Z38" s="1357"/>
      <c r="AA38" s="1357"/>
      <c r="AB38" s="1357"/>
      <c r="AG38" s="439"/>
    </row>
    <row r="39" spans="2:62" s="426" customFormat="1" ht="5.15" customHeight="1">
      <c r="B39" s="1353"/>
      <c r="C39" s="1354"/>
      <c r="D39" s="1354"/>
      <c r="E39" s="1355"/>
      <c r="F39" s="438"/>
      <c r="G39" s="425"/>
      <c r="AG39" s="439"/>
    </row>
    <row r="40" spans="2:62" s="426" customFormat="1" ht="18" customHeight="1">
      <c r="B40" s="1353"/>
      <c r="C40" s="1354"/>
      <c r="D40" s="1354"/>
      <c r="E40" s="1355"/>
      <c r="F40" s="438"/>
      <c r="G40" s="426" t="s">
        <v>273</v>
      </c>
      <c r="H40" s="430"/>
      <c r="I40" s="1345" t="s">
        <v>567</v>
      </c>
      <c r="J40" s="1345"/>
      <c r="K40" s="1345"/>
      <c r="L40" s="1345"/>
      <c r="M40" s="1345"/>
      <c r="N40" s="1345"/>
      <c r="O40" s="1345"/>
      <c r="P40" s="1345"/>
      <c r="Q40" s="1345"/>
      <c r="R40" s="1345"/>
      <c r="S40" s="1345"/>
      <c r="T40" s="1345"/>
      <c r="U40" s="1345"/>
      <c r="V40" s="1345"/>
      <c r="W40" s="1345"/>
      <c r="X40" s="1345"/>
      <c r="Y40" s="1345"/>
      <c r="Z40" s="1345"/>
      <c r="AA40" s="1345"/>
      <c r="AG40" s="439"/>
    </row>
    <row r="41" spans="2:62" s="426" customFormat="1" ht="5.15" customHeight="1">
      <c r="B41" s="1353"/>
      <c r="C41" s="1354"/>
      <c r="D41" s="1354"/>
      <c r="E41" s="1355"/>
      <c r="F41" s="438"/>
      <c r="G41" s="425"/>
      <c r="AG41" s="439"/>
    </row>
    <row r="42" spans="2:62" s="426" customFormat="1" ht="18" customHeight="1">
      <c r="B42" s="1353"/>
      <c r="C42" s="1354"/>
      <c r="D42" s="1354"/>
      <c r="E42" s="1355"/>
      <c r="F42" s="438"/>
      <c r="G42" s="425" t="s">
        <v>559</v>
      </c>
      <c r="H42" s="430"/>
      <c r="I42" s="426" t="s">
        <v>568</v>
      </c>
      <c r="J42" s="430"/>
      <c r="K42" s="430"/>
      <c r="L42" s="430"/>
      <c r="M42" s="430"/>
      <c r="N42" s="430"/>
      <c r="O42" s="430"/>
      <c r="AG42" s="439"/>
      <c r="AQ42" s="430"/>
      <c r="AR42" s="430"/>
      <c r="AS42" s="430"/>
      <c r="AT42" s="430"/>
      <c r="AU42" s="430"/>
      <c r="AV42" s="430"/>
      <c r="AW42" s="430"/>
      <c r="AX42" s="430"/>
      <c r="AY42" s="430"/>
    </row>
    <row r="43" spans="2:62" s="426" customFormat="1" ht="18" customHeight="1">
      <c r="B43" s="1353"/>
      <c r="C43" s="1354"/>
      <c r="D43" s="1354"/>
      <c r="E43" s="1355"/>
      <c r="F43" s="438"/>
      <c r="G43" s="425"/>
      <c r="P43" s="1360"/>
      <c r="Q43" s="1360"/>
      <c r="R43" s="1360"/>
      <c r="S43" s="1360"/>
      <c r="T43" s="1360"/>
      <c r="U43" s="1360"/>
      <c r="V43" s="1360"/>
      <c r="W43" s="1360"/>
      <c r="X43" s="1360"/>
      <c r="Y43" s="1360"/>
      <c r="Z43" s="1360"/>
      <c r="AA43" s="1360"/>
      <c r="AB43" s="1360"/>
      <c r="AC43" s="1360"/>
      <c r="AD43" s="1360"/>
      <c r="AE43" s="1360"/>
      <c r="AG43" s="439"/>
    </row>
    <row r="44" spans="2:62" s="426" customFormat="1" ht="18" customHeight="1">
      <c r="B44" s="1353"/>
      <c r="C44" s="1354"/>
      <c r="D44" s="1354"/>
      <c r="E44" s="1355"/>
      <c r="F44" s="438"/>
      <c r="P44" s="1360"/>
      <c r="Q44" s="1360"/>
      <c r="R44" s="1360"/>
      <c r="S44" s="1360"/>
      <c r="T44" s="1360"/>
      <c r="U44" s="1360"/>
      <c r="V44" s="1360"/>
      <c r="W44" s="1360"/>
      <c r="X44" s="1360"/>
      <c r="Y44" s="1360"/>
      <c r="Z44" s="1360"/>
      <c r="AA44" s="1360"/>
      <c r="AB44" s="1360"/>
      <c r="AC44" s="1360"/>
      <c r="AD44" s="1360"/>
      <c r="AE44" s="1360"/>
      <c r="AG44" s="439"/>
    </row>
    <row r="45" spans="2:62" s="426" customFormat="1" ht="18" customHeight="1">
      <c r="B45" s="1337"/>
      <c r="C45" s="1338"/>
      <c r="D45" s="1338"/>
      <c r="E45" s="1356"/>
      <c r="F45" s="440"/>
      <c r="G45" s="441"/>
      <c r="H45" s="441"/>
      <c r="I45" s="441"/>
      <c r="J45" s="441"/>
      <c r="K45" s="441"/>
      <c r="L45" s="441"/>
      <c r="M45" s="441"/>
      <c r="N45" s="441"/>
      <c r="O45" s="441"/>
      <c r="P45" s="1361"/>
      <c r="Q45" s="1361"/>
      <c r="R45" s="1361"/>
      <c r="S45" s="1361"/>
      <c r="T45" s="1361"/>
      <c r="U45" s="1361"/>
      <c r="V45" s="1361"/>
      <c r="W45" s="1361"/>
      <c r="X45" s="1361"/>
      <c r="Y45" s="1361"/>
      <c r="Z45" s="1361"/>
      <c r="AA45" s="1361"/>
      <c r="AB45" s="1361"/>
      <c r="AC45" s="1361"/>
      <c r="AD45" s="1361"/>
      <c r="AE45" s="1361"/>
      <c r="AF45" s="441"/>
      <c r="AG45" s="442"/>
    </row>
    <row r="46" spans="2:62" s="426" customFormat="1" ht="18" customHeight="1">
      <c r="B46" s="1334" t="s">
        <v>569</v>
      </c>
      <c r="C46" s="1335"/>
      <c r="D46" s="1335"/>
      <c r="E46" s="1336"/>
      <c r="F46" s="1339">
        <f>'8)周辺施設減免入力シート'!D8</f>
        <v>0</v>
      </c>
      <c r="G46" s="1340"/>
      <c r="H46" s="1340"/>
      <c r="I46" s="1340"/>
      <c r="J46" s="1340"/>
      <c r="K46" s="1340"/>
      <c r="L46" s="1340"/>
      <c r="M46" s="1340"/>
      <c r="N46" s="1340"/>
      <c r="O46" s="1340"/>
      <c r="P46" s="1340"/>
      <c r="Q46" s="1340"/>
      <c r="R46" s="1340"/>
      <c r="S46" s="1340"/>
      <c r="T46" s="1340"/>
      <c r="U46" s="1340"/>
      <c r="V46" s="1340"/>
      <c r="W46" s="1340"/>
      <c r="X46" s="1340"/>
      <c r="Y46" s="1340"/>
      <c r="Z46" s="1340"/>
      <c r="AA46" s="1340"/>
      <c r="AB46" s="1340"/>
      <c r="AC46" s="1340"/>
      <c r="AD46" s="1340"/>
      <c r="AE46" s="1340"/>
      <c r="AF46" s="1340"/>
      <c r="AG46" s="1341"/>
    </row>
    <row r="47" spans="2:62" s="426" customFormat="1" ht="31.4" customHeight="1">
      <c r="B47" s="1337"/>
      <c r="C47" s="1338"/>
      <c r="D47" s="1338"/>
      <c r="E47" s="1338"/>
      <c r="F47" s="1342"/>
      <c r="G47" s="1343"/>
      <c r="H47" s="1343"/>
      <c r="I47" s="1343"/>
      <c r="J47" s="1343"/>
      <c r="K47" s="1343"/>
      <c r="L47" s="1343"/>
      <c r="M47" s="1343"/>
      <c r="N47" s="1343"/>
      <c r="O47" s="1343"/>
      <c r="P47" s="1343"/>
      <c r="Q47" s="1343"/>
      <c r="R47" s="1343"/>
      <c r="S47" s="1343"/>
      <c r="T47" s="1343"/>
      <c r="U47" s="1343"/>
      <c r="V47" s="1343"/>
      <c r="W47" s="1343"/>
      <c r="X47" s="1343"/>
      <c r="Y47" s="1343"/>
      <c r="Z47" s="1343"/>
      <c r="AA47" s="1343"/>
      <c r="AB47" s="1343"/>
      <c r="AC47" s="1343"/>
      <c r="AD47" s="1343"/>
      <c r="AE47" s="1343"/>
      <c r="AF47" s="1343"/>
      <c r="AG47" s="1344"/>
    </row>
    <row r="48" spans="2:62" s="426" customFormat="1" ht="42.65" customHeight="1">
      <c r="B48" s="1346" t="s">
        <v>570</v>
      </c>
      <c r="C48" s="1347"/>
      <c r="D48" s="1347"/>
      <c r="E48" s="1348"/>
      <c r="F48" s="1349" t="s">
        <v>571</v>
      </c>
      <c r="G48" s="1350"/>
      <c r="H48" s="1350"/>
      <c r="I48" s="1350"/>
      <c r="J48" s="1350"/>
      <c r="K48" s="1350"/>
      <c r="L48" s="1350"/>
      <c r="M48" s="1350"/>
      <c r="N48" s="1350"/>
      <c r="O48" s="1350"/>
      <c r="P48" s="1350"/>
      <c r="Q48" s="1350"/>
      <c r="R48" s="1350"/>
      <c r="S48" s="1350"/>
      <c r="T48" s="1350"/>
      <c r="U48" s="1350"/>
      <c r="V48" s="1350"/>
      <c r="W48" s="1350"/>
      <c r="X48" s="1350"/>
      <c r="Y48" s="1350"/>
      <c r="Z48" s="1350"/>
      <c r="AA48" s="1350"/>
      <c r="AB48" s="1350"/>
      <c r="AC48" s="1350"/>
      <c r="AD48" s="1350"/>
      <c r="AE48" s="1350"/>
      <c r="AF48" s="1350"/>
      <c r="AG48" s="1351"/>
    </row>
    <row r="49" s="426" customFormat="1" ht="5.25" customHeight="1"/>
    <row r="50" s="426" customFormat="1" ht="18" customHeight="1"/>
    <row r="51" s="426" customFormat="1" ht="18" customHeight="1"/>
    <row r="52" s="426" customFormat="1" ht="18" customHeight="1"/>
    <row r="53" s="426" customFormat="1" ht="18" customHeight="1"/>
    <row r="54" s="426" customFormat="1" ht="18" customHeight="1"/>
    <row r="55" s="426" customFormat="1" ht="18" customHeight="1"/>
    <row r="56" s="426" customFormat="1" ht="18" customHeight="1"/>
    <row r="57" s="426" customFormat="1" ht="18" customHeight="1"/>
    <row r="58" s="426" customFormat="1" ht="18" customHeight="1"/>
    <row r="59" s="426" customFormat="1" ht="18" customHeight="1"/>
    <row r="60" s="426" customFormat="1" ht="18" customHeight="1"/>
    <row r="61" s="426" customFormat="1" ht="18" customHeight="1"/>
    <row r="62" s="426" customFormat="1" ht="18" customHeight="1"/>
    <row r="63" s="426" customFormat="1" ht="18" customHeight="1"/>
    <row r="64" s="426" customFormat="1" ht="18" customHeight="1"/>
    <row r="65" s="426" customFormat="1" ht="18" customHeight="1"/>
    <row r="66" s="426" customFormat="1" ht="18" customHeight="1"/>
    <row r="67" s="426" customFormat="1" ht="18" customHeight="1"/>
    <row r="68" s="426" customFormat="1" ht="18" customHeight="1"/>
    <row r="69" s="426" customFormat="1" ht="18" customHeight="1"/>
    <row r="70" s="426" customFormat="1" ht="18" customHeight="1"/>
    <row r="71" s="426" customFormat="1" ht="18" customHeight="1"/>
    <row r="72" s="426" customFormat="1" ht="18" customHeight="1"/>
    <row r="73" s="426" customFormat="1" ht="18" customHeight="1"/>
    <row r="74" s="426" customFormat="1" ht="18" customHeight="1"/>
    <row r="75" s="426" customFormat="1" ht="18" customHeight="1"/>
    <row r="76" s="426" customFormat="1" ht="18" customHeight="1"/>
    <row r="77" s="426" customFormat="1" ht="18" customHeight="1"/>
    <row r="78" s="426" customFormat="1" ht="18" customHeight="1"/>
    <row r="79" s="426" customFormat="1" ht="18" customHeight="1"/>
    <row r="80" s="426" customFormat="1" ht="18" customHeight="1"/>
    <row r="81" s="426" customFormat="1" ht="18" customHeight="1"/>
    <row r="82" s="426" customFormat="1" ht="18" customHeight="1"/>
    <row r="83" s="426" customFormat="1" ht="18" customHeight="1"/>
    <row r="84" s="426" customFormat="1" ht="18" customHeight="1"/>
    <row r="85" s="426" customFormat="1" ht="18" customHeight="1"/>
    <row r="86" s="426" customFormat="1" ht="18" customHeight="1"/>
    <row r="87" s="426" customFormat="1" ht="18" customHeight="1"/>
    <row r="88" s="426" customFormat="1" ht="18" customHeight="1"/>
    <row r="89" s="426" customFormat="1" ht="18" customHeight="1"/>
    <row r="90" s="426" customFormat="1" ht="18" customHeight="1"/>
    <row r="91" s="426" customFormat="1" ht="18" customHeight="1"/>
    <row r="92" s="426" customFormat="1" ht="18" customHeight="1"/>
    <row r="93" s="426" customFormat="1" ht="18" customHeight="1"/>
    <row r="94" s="426" customFormat="1" ht="18" customHeight="1"/>
    <row r="95" s="426" customFormat="1" ht="18" customHeight="1"/>
    <row r="96" s="426" customFormat="1" ht="18" customHeight="1"/>
    <row r="97" s="426" customFormat="1" ht="18" customHeight="1"/>
    <row r="98" s="426" customFormat="1" ht="18" customHeight="1"/>
    <row r="99" s="426" customFormat="1" ht="18" customHeight="1"/>
    <row r="100" s="426" customFormat="1" ht="18" customHeight="1"/>
    <row r="101" s="426" customFormat="1" ht="18" customHeight="1"/>
    <row r="102" s="426" customFormat="1" ht="18" customHeight="1"/>
    <row r="103" s="426" customFormat="1" ht="18" customHeight="1"/>
    <row r="104" s="426" customFormat="1" ht="18" customHeight="1"/>
    <row r="105" s="426" customFormat="1" ht="18" customHeight="1"/>
    <row r="106" s="426" customFormat="1" ht="18" customHeight="1"/>
    <row r="107" s="426" customFormat="1" ht="18" customHeight="1"/>
    <row r="108" s="426" customFormat="1" ht="18" customHeight="1"/>
    <row r="109" s="426" customFormat="1" ht="18" customHeight="1"/>
    <row r="110" s="426" customFormat="1" ht="18" customHeight="1"/>
    <row r="111" s="426" customFormat="1" ht="18" customHeight="1"/>
    <row r="112" s="426" customFormat="1" ht="18" customHeight="1"/>
    <row r="113" s="426" customFormat="1" ht="18" customHeight="1"/>
    <row r="114" s="426" customFormat="1" ht="18" customHeight="1"/>
    <row r="115" s="426" customFormat="1" ht="18" customHeight="1"/>
    <row r="116" s="426" customFormat="1" ht="18" customHeight="1"/>
    <row r="117" s="426" customFormat="1" ht="18" customHeight="1"/>
    <row r="118" s="426" customFormat="1" ht="18" customHeight="1"/>
    <row r="119" s="426" customFormat="1" ht="18" customHeight="1"/>
    <row r="120" s="426" customFormat="1" ht="18" customHeight="1"/>
    <row r="121" s="426" customFormat="1" ht="18" customHeight="1"/>
    <row r="122" s="426" customFormat="1" ht="18" customHeight="1"/>
    <row r="123" s="426" customFormat="1" ht="18" customHeight="1"/>
    <row r="124" s="426" customFormat="1" ht="18" customHeight="1"/>
    <row r="125" s="426" customFormat="1" ht="18" customHeight="1"/>
    <row r="126" s="426" customFormat="1" ht="18" customHeight="1"/>
    <row r="127" s="426" customFormat="1" ht="18" customHeight="1"/>
    <row r="128" s="426" customFormat="1" ht="18" customHeight="1"/>
    <row r="129" s="426" customFormat="1" ht="18" customHeight="1"/>
    <row r="130" s="426" customFormat="1" ht="18" customHeight="1"/>
    <row r="131" s="426" customFormat="1" ht="18" customHeight="1"/>
    <row r="132" s="426" customFormat="1" ht="18" customHeight="1"/>
    <row r="133" s="426" customFormat="1" ht="18" customHeight="1"/>
    <row r="134" s="426" customFormat="1" ht="18" customHeight="1"/>
    <row r="135" s="426" customFormat="1" ht="18" customHeight="1"/>
    <row r="136" s="426" customFormat="1" ht="18" customHeight="1"/>
    <row r="137" s="426" customFormat="1" ht="18" customHeight="1"/>
    <row r="138" s="426" customFormat="1" ht="18" customHeight="1"/>
    <row r="139" s="426" customFormat="1" ht="18" customHeight="1"/>
    <row r="140" s="426" customFormat="1" ht="18" customHeight="1"/>
    <row r="141" s="426" customFormat="1" ht="18" customHeight="1"/>
    <row r="142" s="426" customFormat="1" ht="18" customHeight="1"/>
    <row r="143" s="426" customFormat="1" ht="18" customHeight="1"/>
    <row r="144" s="426" customFormat="1" ht="18" customHeight="1"/>
    <row r="145" s="426" customFormat="1" ht="18" customHeight="1"/>
    <row r="146" s="426" customFormat="1" ht="18" customHeight="1"/>
    <row r="147" s="426" customFormat="1" ht="18" customHeight="1"/>
    <row r="148" s="426" customFormat="1" ht="18" customHeight="1"/>
    <row r="149" s="426" customFormat="1" ht="18" customHeight="1"/>
    <row r="150" s="426" customFormat="1" ht="18" customHeight="1"/>
    <row r="151" s="426" customFormat="1" ht="18" customHeight="1"/>
    <row r="152" s="426" customFormat="1" ht="13"/>
    <row r="153" s="426" customFormat="1" ht="13"/>
    <row r="154" s="426" customFormat="1" ht="13"/>
    <row r="155" s="426" customFormat="1" ht="13"/>
    <row r="156" s="426" customFormat="1" ht="13"/>
    <row r="157" s="426" customFormat="1" ht="13"/>
    <row r="158" s="426" customFormat="1" ht="13"/>
    <row r="159" s="426" customFormat="1" ht="13"/>
    <row r="160" s="426" customFormat="1" ht="13"/>
    <row r="161" s="426" customFormat="1" ht="13"/>
    <row r="162" s="426" customFormat="1" ht="13"/>
    <row r="163" s="426" customFormat="1" ht="13"/>
    <row r="164" s="426" customFormat="1" ht="13"/>
    <row r="165" s="426" customFormat="1" ht="13"/>
    <row r="166" s="426" customFormat="1" ht="13"/>
    <row r="167" s="426" customFormat="1" ht="13"/>
    <row r="168" s="426" customFormat="1" ht="13"/>
    <row r="169" s="426" customFormat="1" ht="13"/>
    <row r="170" s="426" customFormat="1" ht="13"/>
    <row r="171" s="426" customFormat="1" ht="13"/>
    <row r="172" s="426" customFormat="1" ht="13"/>
    <row r="173" s="426" customFormat="1" ht="13"/>
    <row r="174" s="426" customFormat="1" ht="13"/>
    <row r="175" s="426" customFormat="1" ht="13"/>
    <row r="176" s="426" customFormat="1" ht="13"/>
    <row r="177" s="426" customFormat="1" ht="13"/>
    <row r="178" s="426" customFormat="1" ht="13"/>
    <row r="179" s="426" customFormat="1" ht="13"/>
    <row r="180" s="426" customFormat="1" ht="13"/>
    <row r="181" s="426" customFormat="1" ht="13"/>
    <row r="182" s="426" customFormat="1" ht="13"/>
    <row r="183" s="426" customFormat="1" ht="13"/>
    <row r="184" s="426" customFormat="1" ht="13"/>
    <row r="185" s="426" customFormat="1" ht="13"/>
    <row r="186" s="426" customFormat="1" ht="13"/>
    <row r="187" s="426" customFormat="1" ht="13"/>
    <row r="188" s="426" customFormat="1" ht="13"/>
    <row r="189" s="426" customFormat="1" ht="13"/>
    <row r="190" s="426" customFormat="1" ht="13"/>
    <row r="191" s="426" customFormat="1" ht="13"/>
    <row r="192" s="426" customFormat="1" ht="13"/>
    <row r="193" s="426" customFormat="1" ht="13"/>
    <row r="194" s="426" customFormat="1" ht="13"/>
    <row r="195" s="426" customFormat="1" ht="13"/>
    <row r="196" s="426" customFormat="1" ht="13"/>
    <row r="197" s="426" customFormat="1" ht="13"/>
    <row r="198" s="426" customFormat="1" ht="13"/>
    <row r="199" s="426" customFormat="1" ht="13"/>
    <row r="200" s="426" customFormat="1" ht="13"/>
    <row r="201" s="426" customFormat="1" ht="13"/>
    <row r="202" s="426" customFormat="1" ht="13"/>
    <row r="203" s="426" customFormat="1" ht="13"/>
    <row r="204" s="426" customFormat="1" ht="13"/>
  </sheetData>
  <mergeCells count="59">
    <mergeCell ref="B20:E22"/>
    <mergeCell ref="F20:G20"/>
    <mergeCell ref="H20:AA20"/>
    <mergeCell ref="F22:G22"/>
    <mergeCell ref="H22:AA22"/>
    <mergeCell ref="H4:N5"/>
    <mergeCell ref="O4:S4"/>
    <mergeCell ref="T4:W5"/>
    <mergeCell ref="O5:S5"/>
    <mergeCell ref="X7:AF7"/>
    <mergeCell ref="S16:T16"/>
    <mergeCell ref="V16:AG16"/>
    <mergeCell ref="F21:G21"/>
    <mergeCell ref="H21:R21"/>
    <mergeCell ref="S21:U21"/>
    <mergeCell ref="V21:AA21"/>
    <mergeCell ref="O14:Q16"/>
    <mergeCell ref="S14:T14"/>
    <mergeCell ref="V14:AG14"/>
    <mergeCell ref="S15:T15"/>
    <mergeCell ref="V15:AG15"/>
    <mergeCell ref="AB20:AD22"/>
    <mergeCell ref="AE20:AF22"/>
    <mergeCell ref="AG20:AG22"/>
    <mergeCell ref="B23:E23"/>
    <mergeCell ref="F23:AG23"/>
    <mergeCell ref="B24:E25"/>
    <mergeCell ref="F24:M24"/>
    <mergeCell ref="R24:S24"/>
    <mergeCell ref="T24:AA24"/>
    <mergeCell ref="AF24:AG24"/>
    <mergeCell ref="F25:M25"/>
    <mergeCell ref="R25:S25"/>
    <mergeCell ref="T25:AA25"/>
    <mergeCell ref="AB25:AE25"/>
    <mergeCell ref="AF25:AG25"/>
    <mergeCell ref="BQ31:BV31"/>
    <mergeCell ref="I32:AF32"/>
    <mergeCell ref="BQ32:BT32"/>
    <mergeCell ref="H33:O33"/>
    <mergeCell ref="I35:AF35"/>
    <mergeCell ref="AC26:AE26"/>
    <mergeCell ref="B27:E45"/>
    <mergeCell ref="I30:AC30"/>
    <mergeCell ref="H36:N36"/>
    <mergeCell ref="B26:E26"/>
    <mergeCell ref="G26:K26"/>
    <mergeCell ref="L26:M26"/>
    <mergeCell ref="P26:S26"/>
    <mergeCell ref="T26:V26"/>
    <mergeCell ref="Y26:AA26"/>
    <mergeCell ref="I38:AB38"/>
    <mergeCell ref="P43:AE45"/>
    <mergeCell ref="B46:E47"/>
    <mergeCell ref="F46:AG47"/>
    <mergeCell ref="I40:AA40"/>
    <mergeCell ref="G28:AF28"/>
    <mergeCell ref="B48:E48"/>
    <mergeCell ref="F48:AG48"/>
  </mergeCells>
  <phoneticPr fontId="1"/>
  <pageMargins left="0.6" right="0.21" top="0.28000000000000003" bottom="0.21" header="0.31" footer="0.21"/>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31"/>
  <sheetViews>
    <sheetView showZeros="0" view="pageBreakPreview" zoomScale="60" zoomScaleNormal="70" workbookViewId="0">
      <selection activeCell="M9" sqref="M9"/>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507</v>
      </c>
    </row>
    <row r="4" spans="1:11" ht="19.399999999999999" customHeight="1">
      <c r="B4" s="1205" t="s">
        <v>508</v>
      </c>
      <c r="C4" s="1205"/>
      <c r="D4" s="1205"/>
      <c r="E4" s="1189" t="s">
        <v>509</v>
      </c>
      <c r="F4" s="1189"/>
      <c r="G4" s="1189"/>
      <c r="H4" s="1189" t="s">
        <v>459</v>
      </c>
      <c r="I4" s="1189"/>
    </row>
    <row r="5" spans="1:11" ht="19.399999999999999" customHeight="1">
      <c r="B5" s="1205"/>
      <c r="C5" s="1205"/>
      <c r="D5" s="1205"/>
      <c r="E5" s="1189" t="s">
        <v>510</v>
      </c>
      <c r="F5" s="1189"/>
      <c r="G5" s="1189"/>
      <c r="H5" s="1189"/>
      <c r="I5" s="1189"/>
    </row>
    <row r="6" spans="1:11" ht="17.399999999999999" customHeight="1">
      <c r="C6" s="17"/>
      <c r="D6" s="17"/>
      <c r="H6" s="43"/>
      <c r="I6" s="43"/>
    </row>
    <row r="7" spans="1:11" ht="17.149999999999999" customHeight="1">
      <c r="I7" s="1274">
        <f>入力シート!AD1</f>
        <v>0</v>
      </c>
      <c r="J7" s="1274"/>
      <c r="K7" s="1274"/>
    </row>
    <row r="9" spans="1:11" ht="23.15" customHeight="1">
      <c r="B9" s="638" t="s">
        <v>506</v>
      </c>
      <c r="C9" s="638"/>
      <c r="D9" s="638"/>
    </row>
    <row r="10" spans="1:11">
      <c r="G10" s="638" t="s">
        <v>462</v>
      </c>
      <c r="H10" s="638"/>
    </row>
    <row r="11" spans="1:11" ht="20.399999999999999" customHeight="1">
      <c r="E11" s="638" t="s">
        <v>256</v>
      </c>
      <c r="F11" s="638"/>
      <c r="G11" s="638" t="s">
        <v>456</v>
      </c>
      <c r="H11" s="638"/>
    </row>
    <row r="12" spans="1:11" ht="20.399999999999999" customHeight="1">
      <c r="G12" s="638" t="s">
        <v>461</v>
      </c>
      <c r="H12" s="638"/>
    </row>
    <row r="13" spans="1:11" ht="20.399999999999999" customHeight="1"/>
    <row r="14" spans="1:11" ht="27.65" customHeight="1" thickBot="1">
      <c r="B14" t="s">
        <v>511</v>
      </c>
    </row>
    <row r="15" spans="1:11" ht="27.65" customHeight="1">
      <c r="A15" s="1305" t="s">
        <v>449</v>
      </c>
      <c r="B15" s="1306"/>
      <c r="C15" s="504" t="s">
        <v>602</v>
      </c>
      <c r="D15" s="1316">
        <f>入力シート!C2</f>
        <v>0</v>
      </c>
      <c r="E15" s="1280"/>
      <c r="F15" s="1280"/>
      <c r="G15" s="1280"/>
      <c r="H15" s="1280"/>
      <c r="I15" s="1280"/>
      <c r="J15" s="1280"/>
      <c r="K15" s="1281"/>
    </row>
    <row r="16" spans="1:11" ht="27.65" customHeight="1">
      <c r="A16" s="1284"/>
      <c r="B16" s="638"/>
      <c r="C16" s="115" t="s">
        <v>259</v>
      </c>
      <c r="D16" s="694">
        <f>入力シート!C3</f>
        <v>0</v>
      </c>
      <c r="E16" s="694"/>
      <c r="F16" s="694"/>
      <c r="G16" s="150" t="s">
        <v>454</v>
      </c>
      <c r="H16" s="694">
        <f>入力シート!C4</f>
        <v>0</v>
      </c>
      <c r="I16" s="694"/>
      <c r="J16" s="694"/>
      <c r="K16" s="1313"/>
    </row>
    <row r="17" spans="1:11" ht="27.65" customHeight="1" thickBot="1">
      <c r="A17" s="1285"/>
      <c r="B17" s="1282"/>
      <c r="C17" s="505" t="s">
        <v>49</v>
      </c>
      <c r="D17" s="1282">
        <f>入力シート!AG5</f>
        <v>0</v>
      </c>
      <c r="E17" s="1282"/>
      <c r="F17" s="1282"/>
      <c r="G17" s="1282"/>
      <c r="H17" s="1282"/>
      <c r="I17" s="1282"/>
      <c r="J17" s="1282"/>
      <c r="K17" s="1283"/>
    </row>
    <row r="18" spans="1:11" ht="20.149999999999999" customHeight="1">
      <c r="A18" s="1305" t="s">
        <v>452</v>
      </c>
      <c r="B18" s="1312"/>
      <c r="C18" s="503" t="s">
        <v>22</v>
      </c>
      <c r="D18" s="1401">
        <f>'8)周辺施設減免入力シート'!K33</f>
        <v>0</v>
      </c>
      <c r="E18" s="1401"/>
      <c r="F18" s="1401"/>
      <c r="G18" s="1402"/>
      <c r="H18" s="1394" t="s">
        <v>512</v>
      </c>
      <c r="I18" s="1394"/>
      <c r="J18" s="1394"/>
      <c r="K18" s="1395"/>
    </row>
    <row r="19" spans="1:11" ht="20.149999999999999" customHeight="1">
      <c r="A19" s="1284"/>
      <c r="B19" s="1301"/>
      <c r="C19" s="401" t="s">
        <v>23</v>
      </c>
      <c r="D19" s="1403">
        <f>'8)周辺施設減免入力シート'!K34</f>
        <v>0</v>
      </c>
      <c r="E19" s="1403"/>
      <c r="F19" s="1403"/>
      <c r="G19" s="1404"/>
      <c r="H19" s="1396" t="s">
        <v>512</v>
      </c>
      <c r="I19" s="1396"/>
      <c r="J19" s="1396"/>
      <c r="K19" s="1397"/>
    </row>
    <row r="20" spans="1:11" ht="20.149999999999999" customHeight="1" thickBot="1">
      <c r="A20" s="1285"/>
      <c r="B20" s="1283"/>
      <c r="C20" s="420" t="s">
        <v>76</v>
      </c>
      <c r="D20" s="1392">
        <f>'8)周辺施設減免入力シート'!K35</f>
        <v>0</v>
      </c>
      <c r="E20" s="1392"/>
      <c r="F20" s="1392"/>
      <c r="G20" s="1393"/>
      <c r="H20" s="1326" t="s">
        <v>512</v>
      </c>
      <c r="I20" s="1326"/>
      <c r="J20" s="1326"/>
      <c r="K20" s="1327"/>
    </row>
    <row r="21" spans="1:11" ht="27.65" customHeight="1" thickBot="1">
      <c r="A21" s="609" t="s">
        <v>513</v>
      </c>
      <c r="B21" s="1291"/>
      <c r="C21" s="1398">
        <f>'8)周辺施設減免入力シート'!D32</f>
        <v>0</v>
      </c>
      <c r="D21" s="1399"/>
      <c r="E21" s="1399"/>
      <c r="F21" s="1399"/>
      <c r="G21" s="1399"/>
      <c r="H21" s="1399"/>
      <c r="I21" s="1399"/>
      <c r="J21" s="1399"/>
      <c r="K21" s="1400"/>
    </row>
    <row r="22" spans="1:11" ht="27.65" customHeight="1" thickBot="1">
      <c r="A22" s="609" t="s">
        <v>450</v>
      </c>
      <c r="B22" s="1291"/>
      <c r="C22" s="1297">
        <f>'8)周辺施設減免入力シート'!D35</f>
        <v>0</v>
      </c>
      <c r="D22" s="1298"/>
      <c r="E22" s="1298"/>
      <c r="F22" s="1298"/>
      <c r="G22" s="1298"/>
      <c r="H22" s="1298"/>
      <c r="I22" s="1298"/>
      <c r="J22" s="1298"/>
      <c r="K22" s="1299"/>
    </row>
    <row r="23" spans="1:11" ht="17.399999999999999" customHeight="1" thickBot="1">
      <c r="A23" s="1286" t="s">
        <v>487</v>
      </c>
      <c r="B23" s="1287"/>
      <c r="C23" s="1286" t="s">
        <v>451</v>
      </c>
      <c r="D23" s="1294"/>
      <c r="E23" s="1294"/>
      <c r="F23" s="1294"/>
      <c r="G23" s="1294"/>
      <c r="H23" s="1294"/>
      <c r="I23" s="1294"/>
      <c r="J23" s="1294"/>
      <c r="K23" s="1287"/>
    </row>
    <row r="24" spans="1:11" ht="20.149999999999999" customHeight="1" thickTop="1">
      <c r="A24" s="1284">
        <v>1</v>
      </c>
      <c r="B24" s="1292" t="s">
        <v>515</v>
      </c>
      <c r="C24" s="1406"/>
      <c r="D24" s="694"/>
      <c r="E24" s="694"/>
      <c r="F24" s="694"/>
      <c r="G24" s="150"/>
      <c r="H24" s="150" t="s">
        <v>238</v>
      </c>
      <c r="I24" s="150"/>
      <c r="J24" s="150" t="s">
        <v>239</v>
      </c>
      <c r="K24" s="417" t="s">
        <v>464</v>
      </c>
    </row>
    <row r="25" spans="1:11" ht="20.149999999999999" customHeight="1">
      <c r="A25" s="1284"/>
      <c r="B25" s="1292"/>
      <c r="C25" s="1332"/>
      <c r="D25" s="1333"/>
      <c r="E25" s="1333"/>
      <c r="F25" s="1333"/>
      <c r="G25" s="397"/>
      <c r="H25" s="397" t="s">
        <v>238</v>
      </c>
      <c r="I25" s="397"/>
      <c r="J25" s="397" t="s">
        <v>239</v>
      </c>
      <c r="K25" s="398" t="s">
        <v>465</v>
      </c>
    </row>
    <row r="26" spans="1:11" ht="20.149999999999999" customHeight="1" thickBot="1">
      <c r="A26" s="1285"/>
      <c r="B26" s="1300"/>
      <c r="C26" s="1285" t="s">
        <v>475</v>
      </c>
      <c r="D26" s="1282"/>
      <c r="E26" s="1293"/>
      <c r="F26" s="1282"/>
      <c r="G26" s="1282"/>
      <c r="H26" s="1282"/>
      <c r="I26" s="1282"/>
      <c r="J26" s="1282"/>
      <c r="K26" s="1283"/>
    </row>
    <row r="27" spans="1:11" ht="20.149999999999999" customHeight="1">
      <c r="A27" s="1284">
        <v>2</v>
      </c>
      <c r="B27" s="1405" t="s">
        <v>514</v>
      </c>
      <c r="C27" s="1295">
        <f>'8)周辺施設減免入力シート'!D32</f>
        <v>0</v>
      </c>
      <c r="D27" s="1296"/>
      <c r="E27" s="1296"/>
      <c r="F27" s="1296"/>
      <c r="G27" s="150">
        <f>'8)周辺施設減免入力シート'!F32</f>
        <v>0</v>
      </c>
      <c r="H27" s="150" t="s">
        <v>238</v>
      </c>
      <c r="I27" s="150">
        <f>'8)周辺施設減免入力シート'!H32</f>
        <v>0</v>
      </c>
      <c r="J27" s="150" t="s">
        <v>239</v>
      </c>
      <c r="K27" s="417" t="s">
        <v>464</v>
      </c>
    </row>
    <row r="28" spans="1:11" ht="20.149999999999999" customHeight="1">
      <c r="A28" s="1284"/>
      <c r="B28" s="1292"/>
      <c r="C28" s="1278">
        <f>'8)周辺施設減免入力シート'!D33</f>
        <v>0</v>
      </c>
      <c r="D28" s="1279"/>
      <c r="E28" s="1279"/>
      <c r="F28" s="1279"/>
      <c r="G28" s="397">
        <f>'8)周辺施設減免入力シート'!F33</f>
        <v>0</v>
      </c>
      <c r="H28" s="397" t="s">
        <v>238</v>
      </c>
      <c r="I28" s="397">
        <f>'8)周辺施設減免入力シート'!H33</f>
        <v>0</v>
      </c>
      <c r="J28" s="397" t="s">
        <v>239</v>
      </c>
      <c r="K28" s="398" t="s">
        <v>465</v>
      </c>
    </row>
    <row r="29" spans="1:11" ht="20.149999999999999" customHeight="1" thickBot="1">
      <c r="A29" s="1284"/>
      <c r="B29" s="1300"/>
      <c r="C29" s="1284" t="s">
        <v>475</v>
      </c>
      <c r="D29" s="638"/>
      <c r="E29" s="573">
        <f>'8)周辺施設減免入力シート'!D35</f>
        <v>0</v>
      </c>
      <c r="F29" s="638"/>
      <c r="G29" s="638"/>
      <c r="H29" s="638"/>
      <c r="I29" s="638"/>
      <c r="J29" s="638"/>
      <c r="K29" s="1301"/>
    </row>
    <row r="30" spans="1:11" ht="43.4" customHeight="1">
      <c r="A30" s="1305" t="s">
        <v>477</v>
      </c>
      <c r="B30" s="1306"/>
      <c r="C30" s="1302">
        <f>'8)周辺施設減免入力シート'!D37</f>
        <v>0</v>
      </c>
      <c r="D30" s="1303"/>
      <c r="E30" s="1303"/>
      <c r="F30" s="1303"/>
      <c r="G30" s="1303"/>
      <c r="H30" s="1303"/>
      <c r="I30" s="1303"/>
      <c r="J30" s="1303"/>
      <c r="K30" s="1304"/>
    </row>
    <row r="31" spans="1:11" ht="18" customHeight="1" thickBot="1">
      <c r="A31" s="1285"/>
      <c r="B31" s="1282"/>
      <c r="C31" s="1285">
        <f>'8)周辺施設減免入力シート'!B35</f>
        <v>0</v>
      </c>
      <c r="D31" s="1282"/>
      <c r="E31" s="1282"/>
      <c r="F31" s="1282"/>
      <c r="G31" s="1282"/>
      <c r="H31" s="1282"/>
      <c r="I31" s="1282"/>
      <c r="J31" s="1282"/>
      <c r="K31" s="1283"/>
    </row>
  </sheetData>
  <mergeCells count="43">
    <mergeCell ref="A30:B31"/>
    <mergeCell ref="C30:K30"/>
    <mergeCell ref="C31:K31"/>
    <mergeCell ref="D18:G18"/>
    <mergeCell ref="D19:G19"/>
    <mergeCell ref="A27:A29"/>
    <mergeCell ref="B27:B29"/>
    <mergeCell ref="C27:F27"/>
    <mergeCell ref="C28:F28"/>
    <mergeCell ref="C29:D29"/>
    <mergeCell ref="E29:K29"/>
    <mergeCell ref="A23:B23"/>
    <mergeCell ref="C23:K23"/>
    <mergeCell ref="A24:A26"/>
    <mergeCell ref="B24:B26"/>
    <mergeCell ref="C24:F24"/>
    <mergeCell ref="C25:F25"/>
    <mergeCell ref="C26:D26"/>
    <mergeCell ref="E26:K26"/>
    <mergeCell ref="A21:B21"/>
    <mergeCell ref="C21:K21"/>
    <mergeCell ref="A22:B22"/>
    <mergeCell ref="C22:K22"/>
    <mergeCell ref="D20:G20"/>
    <mergeCell ref="A18:B20"/>
    <mergeCell ref="H18:K18"/>
    <mergeCell ref="H19:K19"/>
    <mergeCell ref="H20:K20"/>
    <mergeCell ref="D17:K17"/>
    <mergeCell ref="A15:B17"/>
    <mergeCell ref="D15:K15"/>
    <mergeCell ref="B9:D9"/>
    <mergeCell ref="B4:D5"/>
    <mergeCell ref="E4:G4"/>
    <mergeCell ref="H4:I5"/>
    <mergeCell ref="E5:G5"/>
    <mergeCell ref="I7:K7"/>
    <mergeCell ref="G10:H10"/>
    <mergeCell ref="E11:F11"/>
    <mergeCell ref="G11:H11"/>
    <mergeCell ref="G12:H12"/>
    <mergeCell ref="D16:F16"/>
    <mergeCell ref="H16:K16"/>
  </mergeCells>
  <phoneticPr fontId="1"/>
  <pageMargins left="0.7" right="0.7" top="0.75" bottom="0.75" header="0.3" footer="0.3"/>
  <pageSetup paperSize="9" scale="9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31"/>
  <sheetViews>
    <sheetView showZeros="0" view="pageBreakPreview" zoomScale="60" zoomScaleNormal="70" workbookViewId="0">
      <selection activeCell="M9" sqref="M9"/>
    </sheetView>
  </sheetViews>
  <sheetFormatPr defaultRowHeight="13"/>
  <cols>
    <col min="1" max="1" width="3.90625" customWidth="1"/>
    <col min="2" max="2" width="15.08984375" customWidth="1"/>
    <col min="3" max="3" width="10.08984375" customWidth="1"/>
    <col min="4" max="4" width="9.36328125" customWidth="1"/>
    <col min="5" max="5" width="3.08984375" customWidth="1"/>
    <col min="6" max="6" width="6" bestFit="1" customWidth="1"/>
    <col min="7" max="7" width="10.08984375" bestFit="1" customWidth="1"/>
    <col min="8" max="8" width="3.08984375" customWidth="1"/>
    <col min="9" max="9" width="9.453125" customWidth="1"/>
    <col min="10" max="10" width="10.08984375" bestFit="1" customWidth="1"/>
    <col min="11" max="11" width="8.6328125" customWidth="1"/>
  </cols>
  <sheetData>
    <row r="2" spans="1:11">
      <c r="B2" t="s">
        <v>507</v>
      </c>
    </row>
    <row r="4" spans="1:11" ht="19.399999999999999" customHeight="1">
      <c r="A4" s="1189" t="s">
        <v>517</v>
      </c>
      <c r="B4" s="1189"/>
      <c r="C4" s="1189"/>
      <c r="D4" s="1189"/>
      <c r="E4" s="1189"/>
      <c r="F4" s="1189"/>
      <c r="G4" s="1189"/>
      <c r="H4" s="1189"/>
      <c r="I4" s="1189"/>
      <c r="J4" s="1189"/>
      <c r="K4" s="1189"/>
    </row>
    <row r="5" spans="1:11" ht="19.399999999999999" customHeight="1">
      <c r="A5" s="1189"/>
      <c r="B5" s="1189"/>
      <c r="C5" s="1189"/>
      <c r="D5" s="1189"/>
      <c r="E5" s="1189"/>
      <c r="F5" s="1189"/>
      <c r="G5" s="1189"/>
      <c r="H5" s="1189"/>
      <c r="I5" s="1189"/>
      <c r="J5" s="1189"/>
      <c r="K5" s="1189"/>
    </row>
    <row r="6" spans="1:11" ht="17.399999999999999" customHeight="1">
      <c r="C6" s="17"/>
      <c r="D6" s="17"/>
      <c r="H6" s="43"/>
      <c r="I6" s="43"/>
    </row>
    <row r="7" spans="1:11" ht="17.149999999999999" customHeight="1">
      <c r="I7" s="1274">
        <f>入力シート!AD1</f>
        <v>0</v>
      </c>
      <c r="J7" s="1274"/>
      <c r="K7" s="1274"/>
    </row>
    <row r="9" spans="1:11" ht="23.15" customHeight="1">
      <c r="B9" s="638" t="s">
        <v>506</v>
      </c>
      <c r="C9" s="638"/>
      <c r="D9" s="638"/>
    </row>
    <row r="10" spans="1:11">
      <c r="G10" s="638" t="s">
        <v>462</v>
      </c>
      <c r="H10" s="638"/>
    </row>
    <row r="11" spans="1:11" ht="20.399999999999999" customHeight="1">
      <c r="E11" s="638" t="s">
        <v>256</v>
      </c>
      <c r="F11" s="638"/>
      <c r="G11" s="638" t="s">
        <v>456</v>
      </c>
      <c r="H11" s="638"/>
    </row>
    <row r="12" spans="1:11" ht="20.399999999999999" customHeight="1">
      <c r="G12" s="638" t="s">
        <v>461</v>
      </c>
      <c r="H12" s="638"/>
    </row>
    <row r="13" spans="1:11" ht="20.399999999999999" customHeight="1"/>
    <row r="14" spans="1:11" ht="27.65" customHeight="1" thickBot="1">
      <c r="B14" t="s">
        <v>518</v>
      </c>
    </row>
    <row r="15" spans="1:11" ht="27.65" customHeight="1">
      <c r="A15" s="1305" t="s">
        <v>449</v>
      </c>
      <c r="B15" s="1306"/>
      <c r="C15" s="403" t="s">
        <v>602</v>
      </c>
      <c r="D15" s="1280">
        <f>入力シート!C2</f>
        <v>0</v>
      </c>
      <c r="E15" s="1280"/>
      <c r="F15" s="1280"/>
      <c r="G15" s="1280"/>
      <c r="H15" s="1280"/>
      <c r="I15" s="1280"/>
      <c r="J15" s="1280"/>
      <c r="K15" s="1281"/>
    </row>
    <row r="16" spans="1:11" ht="27.65" customHeight="1">
      <c r="A16" s="1284"/>
      <c r="B16" s="638"/>
      <c r="C16" s="502" t="s">
        <v>259</v>
      </c>
      <c r="D16" s="694">
        <f>入力シート!C3</f>
        <v>0</v>
      </c>
      <c r="E16" s="694"/>
      <c r="F16" s="694"/>
      <c r="G16" s="150" t="s">
        <v>454</v>
      </c>
      <c r="H16" s="694">
        <f>入力シート!C4</f>
        <v>0</v>
      </c>
      <c r="I16" s="694"/>
      <c r="J16" s="694"/>
      <c r="K16" s="1313"/>
    </row>
    <row r="17" spans="1:11" ht="27.65" customHeight="1" thickBot="1">
      <c r="A17" s="1285"/>
      <c r="B17" s="1282"/>
      <c r="C17" s="394" t="s">
        <v>49</v>
      </c>
      <c r="D17" s="1282">
        <f>入力シート!AG5</f>
        <v>0</v>
      </c>
      <c r="E17" s="1282"/>
      <c r="F17" s="1282"/>
      <c r="G17" s="1282"/>
      <c r="H17" s="1282"/>
      <c r="I17" s="1282"/>
      <c r="J17" s="1282"/>
      <c r="K17" s="1283"/>
    </row>
    <row r="18" spans="1:11" ht="20.149999999999999" customHeight="1">
      <c r="A18" s="1305" t="s">
        <v>452</v>
      </c>
      <c r="B18" s="1312"/>
      <c r="C18" s="399" t="s">
        <v>22</v>
      </c>
      <c r="D18" s="1407">
        <f>'8)周辺施設減免入力シート'!K40</f>
        <v>0</v>
      </c>
      <c r="E18" s="1407"/>
      <c r="F18" s="1407"/>
      <c r="G18" s="1408"/>
      <c r="H18" s="1409" t="s">
        <v>512</v>
      </c>
      <c r="I18" s="1409"/>
      <c r="J18" s="1409"/>
      <c r="K18" s="1410"/>
    </row>
    <row r="19" spans="1:11" ht="20.149999999999999" customHeight="1">
      <c r="A19" s="1284"/>
      <c r="B19" s="1301"/>
      <c r="C19" s="401" t="s">
        <v>23</v>
      </c>
      <c r="D19" s="1403">
        <f>'8)周辺施設減免入力シート'!K41</f>
        <v>0</v>
      </c>
      <c r="E19" s="1403"/>
      <c r="F19" s="1403"/>
      <c r="G19" s="1404"/>
      <c r="H19" s="1396" t="s">
        <v>512</v>
      </c>
      <c r="I19" s="1396"/>
      <c r="J19" s="1396"/>
      <c r="K19" s="1397"/>
    </row>
    <row r="20" spans="1:11" ht="20.149999999999999" customHeight="1" thickBot="1">
      <c r="A20" s="1285"/>
      <c r="B20" s="1283"/>
      <c r="C20" s="420" t="s">
        <v>76</v>
      </c>
      <c r="D20" s="1392">
        <f>'8)周辺施設減免入力シート'!K42</f>
        <v>0</v>
      </c>
      <c r="E20" s="1392"/>
      <c r="F20" s="1392"/>
      <c r="G20" s="1393"/>
      <c r="H20" s="1326" t="s">
        <v>512</v>
      </c>
      <c r="I20" s="1326"/>
      <c r="J20" s="1326"/>
      <c r="K20" s="1327"/>
    </row>
    <row r="21" spans="1:11" ht="27.65" customHeight="1" thickBot="1">
      <c r="A21" s="609" t="s">
        <v>513</v>
      </c>
      <c r="B21" s="1291"/>
      <c r="C21" s="1398">
        <f>'8)周辺施設減免入力シート'!D39</f>
        <v>0</v>
      </c>
      <c r="D21" s="1399"/>
      <c r="E21" s="1399"/>
      <c r="F21" s="1399"/>
      <c r="G21" s="1399"/>
      <c r="H21" s="1399"/>
      <c r="I21" s="1399"/>
      <c r="J21" s="1399"/>
      <c r="K21" s="1400"/>
    </row>
    <row r="22" spans="1:11" ht="27.65" customHeight="1" thickBot="1">
      <c r="A22" s="609" t="s">
        <v>450</v>
      </c>
      <c r="B22" s="1291"/>
      <c r="C22" s="1297">
        <f>'8)周辺施設減免入力シート'!D42</f>
        <v>0</v>
      </c>
      <c r="D22" s="1298"/>
      <c r="E22" s="1298"/>
      <c r="F22" s="1298"/>
      <c r="G22" s="1298"/>
      <c r="H22" s="1298"/>
      <c r="I22" s="1298"/>
      <c r="J22" s="1298"/>
      <c r="K22" s="1299"/>
    </row>
    <row r="23" spans="1:11" ht="17.399999999999999" customHeight="1" thickBot="1">
      <c r="A23" s="1286" t="s">
        <v>487</v>
      </c>
      <c r="B23" s="1287"/>
      <c r="C23" s="1286" t="s">
        <v>451</v>
      </c>
      <c r="D23" s="1294"/>
      <c r="E23" s="1294"/>
      <c r="F23" s="1294"/>
      <c r="G23" s="1294"/>
      <c r="H23" s="1294"/>
      <c r="I23" s="1294"/>
      <c r="J23" s="1294"/>
      <c r="K23" s="1287"/>
    </row>
    <row r="24" spans="1:11" ht="20.149999999999999" customHeight="1" thickTop="1">
      <c r="A24" s="1284">
        <v>1</v>
      </c>
      <c r="B24" s="1292" t="s">
        <v>519</v>
      </c>
      <c r="C24" s="1406"/>
      <c r="D24" s="694"/>
      <c r="E24" s="694"/>
      <c r="F24" s="694"/>
      <c r="G24" s="150"/>
      <c r="H24" s="150" t="s">
        <v>238</v>
      </c>
      <c r="I24" s="150"/>
      <c r="J24" s="150" t="s">
        <v>239</v>
      </c>
      <c r="K24" s="417" t="s">
        <v>464</v>
      </c>
    </row>
    <row r="25" spans="1:11" ht="20.149999999999999" customHeight="1">
      <c r="A25" s="1284"/>
      <c r="B25" s="1292"/>
      <c r="C25" s="1332"/>
      <c r="D25" s="1333"/>
      <c r="E25" s="1333"/>
      <c r="F25" s="1333"/>
      <c r="G25" s="397"/>
      <c r="H25" s="397" t="s">
        <v>238</v>
      </c>
      <c r="I25" s="397"/>
      <c r="J25" s="397" t="s">
        <v>239</v>
      </c>
      <c r="K25" s="398" t="s">
        <v>465</v>
      </c>
    </row>
    <row r="26" spans="1:11" ht="20.149999999999999" customHeight="1" thickBot="1">
      <c r="A26" s="1285"/>
      <c r="B26" s="1300"/>
      <c r="C26" s="1285" t="s">
        <v>475</v>
      </c>
      <c r="D26" s="1282"/>
      <c r="E26" s="1293"/>
      <c r="F26" s="1282"/>
      <c r="G26" s="1282"/>
      <c r="H26" s="1282"/>
      <c r="I26" s="1282"/>
      <c r="J26" s="1282"/>
      <c r="K26" s="1283"/>
    </row>
    <row r="27" spans="1:11" ht="20.149999999999999" customHeight="1">
      <c r="A27" s="1284">
        <v>2</v>
      </c>
      <c r="B27" s="1405" t="s">
        <v>520</v>
      </c>
      <c r="C27" s="1295">
        <f>'8)周辺施設減免入力シート'!D39</f>
        <v>0</v>
      </c>
      <c r="D27" s="1296"/>
      <c r="E27" s="1296"/>
      <c r="F27" s="1296"/>
      <c r="G27" s="150">
        <f>'8)周辺施設減免入力シート'!F39</f>
        <v>0</v>
      </c>
      <c r="H27" s="150" t="s">
        <v>238</v>
      </c>
      <c r="I27" s="150">
        <f>'8)周辺施設減免入力シート'!H39</f>
        <v>0</v>
      </c>
      <c r="J27" s="150" t="s">
        <v>239</v>
      </c>
      <c r="K27" s="417" t="s">
        <v>464</v>
      </c>
    </row>
    <row r="28" spans="1:11" ht="20.149999999999999" customHeight="1">
      <c r="A28" s="1284"/>
      <c r="B28" s="1292"/>
      <c r="C28" s="1278">
        <f>'8)周辺施設減免入力シート'!D40</f>
        <v>0</v>
      </c>
      <c r="D28" s="1279"/>
      <c r="E28" s="1279"/>
      <c r="F28" s="1279"/>
      <c r="G28" s="397">
        <f>'8)周辺施設減免入力シート'!F40</f>
        <v>0</v>
      </c>
      <c r="H28" s="397" t="s">
        <v>238</v>
      </c>
      <c r="I28" s="397">
        <f>'8)周辺施設減免入力シート'!H40</f>
        <v>0</v>
      </c>
      <c r="J28" s="397" t="s">
        <v>239</v>
      </c>
      <c r="K28" s="398" t="s">
        <v>465</v>
      </c>
    </row>
    <row r="29" spans="1:11" ht="20.149999999999999" customHeight="1" thickBot="1">
      <c r="A29" s="1284"/>
      <c r="B29" s="1300"/>
      <c r="C29" s="1284" t="s">
        <v>475</v>
      </c>
      <c r="D29" s="638"/>
      <c r="E29" s="573">
        <f>'8)周辺施設減免入力シート'!D41</f>
        <v>0</v>
      </c>
      <c r="F29" s="638"/>
      <c r="G29" s="638"/>
      <c r="H29" s="638"/>
      <c r="I29" s="638"/>
      <c r="J29" s="638"/>
      <c r="K29" s="1301"/>
    </row>
    <row r="30" spans="1:11" ht="43.4" customHeight="1">
      <c r="A30" s="1305" t="s">
        <v>477</v>
      </c>
      <c r="B30" s="1306"/>
      <c r="C30" s="1302">
        <f>'8)周辺施設減免入力シート'!D44</f>
        <v>0</v>
      </c>
      <c r="D30" s="1303"/>
      <c r="E30" s="1303"/>
      <c r="F30" s="1303"/>
      <c r="G30" s="1303"/>
      <c r="H30" s="1303"/>
      <c r="I30" s="1303"/>
      <c r="J30" s="1303"/>
      <c r="K30" s="1304"/>
    </row>
    <row r="31" spans="1:11" ht="18" customHeight="1" thickBot="1">
      <c r="A31" s="1285"/>
      <c r="B31" s="1282"/>
      <c r="C31" s="1285">
        <f>'8)周辺施設減免入力シート'!B42</f>
        <v>0</v>
      </c>
      <c r="D31" s="1282"/>
      <c r="E31" s="1282"/>
      <c r="F31" s="1282"/>
      <c r="G31" s="1282"/>
      <c r="H31" s="1282"/>
      <c r="I31" s="1282"/>
      <c r="J31" s="1282"/>
      <c r="K31" s="1283"/>
    </row>
  </sheetData>
  <mergeCells count="40">
    <mergeCell ref="A30:B31"/>
    <mergeCell ref="C30:K30"/>
    <mergeCell ref="C31:K31"/>
    <mergeCell ref="A4:K5"/>
    <mergeCell ref="A27:A29"/>
    <mergeCell ref="B27:B29"/>
    <mergeCell ref="C27:F27"/>
    <mergeCell ref="C28:F28"/>
    <mergeCell ref="C29:D29"/>
    <mergeCell ref="E29:K29"/>
    <mergeCell ref="A24:A26"/>
    <mergeCell ref="B24:B26"/>
    <mergeCell ref="C24:F24"/>
    <mergeCell ref="C25:F25"/>
    <mergeCell ref="C26:D26"/>
    <mergeCell ref="E26:K26"/>
    <mergeCell ref="A21:B21"/>
    <mergeCell ref="C21:K21"/>
    <mergeCell ref="A22:B22"/>
    <mergeCell ref="C22:K22"/>
    <mergeCell ref="A23:B23"/>
    <mergeCell ref="C23:K23"/>
    <mergeCell ref="A18:B20"/>
    <mergeCell ref="D18:G18"/>
    <mergeCell ref="H18:K18"/>
    <mergeCell ref="D19:G19"/>
    <mergeCell ref="H19:K19"/>
    <mergeCell ref="D20:G20"/>
    <mergeCell ref="H20:K20"/>
    <mergeCell ref="G12:H12"/>
    <mergeCell ref="D16:F16"/>
    <mergeCell ref="H16:K16"/>
    <mergeCell ref="D17:K17"/>
    <mergeCell ref="A15:B17"/>
    <mergeCell ref="D15:K15"/>
    <mergeCell ref="I7:K7"/>
    <mergeCell ref="B9:D9"/>
    <mergeCell ref="G10:H10"/>
    <mergeCell ref="E11:F11"/>
    <mergeCell ref="G11:H11"/>
  </mergeCells>
  <phoneticPr fontId="1"/>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8"/>
  <sheetViews>
    <sheetView showZeros="0" view="pageBreakPreview" zoomScaleNormal="100" zoomScaleSheetLayoutView="100" workbookViewId="0">
      <selection activeCell="B1" sqref="B1:L1"/>
    </sheetView>
  </sheetViews>
  <sheetFormatPr defaultRowHeight="13"/>
  <cols>
    <col min="1" max="1" width="2.453125" customWidth="1"/>
    <col min="2" max="2" width="11" bestFit="1" customWidth="1"/>
    <col min="3" max="12" width="8.6328125" customWidth="1"/>
    <col min="13" max="13" width="3.08984375" customWidth="1"/>
  </cols>
  <sheetData>
    <row r="1" spans="2:12" ht="33" customHeight="1">
      <c r="B1" s="682" t="s">
        <v>240</v>
      </c>
      <c r="C1" s="682"/>
      <c r="D1" s="682"/>
      <c r="E1" s="682"/>
      <c r="F1" s="682"/>
      <c r="G1" s="682"/>
      <c r="H1" s="682"/>
      <c r="I1" s="682"/>
      <c r="J1" s="682"/>
      <c r="K1" s="682"/>
      <c r="L1" s="682"/>
    </row>
    <row r="2" spans="2:12" ht="13.5" thickBot="1"/>
    <row r="3" spans="2:12" ht="31.5" customHeight="1" thickBot="1">
      <c r="I3" s="127" t="s">
        <v>241</v>
      </c>
      <c r="J3" s="674">
        <f>入力シート!AD1</f>
        <v>0</v>
      </c>
      <c r="K3" s="675"/>
      <c r="L3" s="676"/>
    </row>
    <row r="4" spans="2:12" ht="37.5" customHeight="1">
      <c r="B4" s="683" t="s">
        <v>46</v>
      </c>
      <c r="C4" s="664" t="s">
        <v>43</v>
      </c>
      <c r="D4" s="665"/>
      <c r="E4" s="666">
        <f>入力シート!C2</f>
        <v>0</v>
      </c>
      <c r="F4" s="667"/>
      <c r="G4" s="668"/>
      <c r="H4" s="664" t="s">
        <v>15</v>
      </c>
      <c r="I4" s="665"/>
      <c r="J4" s="685">
        <f>入力シート!AG2</f>
        <v>0</v>
      </c>
      <c r="K4" s="686"/>
      <c r="L4" s="687"/>
    </row>
    <row r="5" spans="2:12" ht="39" customHeight="1">
      <c r="B5" s="684"/>
      <c r="C5" s="680" t="s">
        <v>11</v>
      </c>
      <c r="D5" s="681"/>
      <c r="E5" s="677">
        <f>入力シート!C3</f>
        <v>0</v>
      </c>
      <c r="F5" s="678"/>
      <c r="G5" s="678"/>
      <c r="H5" s="678"/>
      <c r="I5" s="678"/>
      <c r="J5" s="678"/>
      <c r="K5" s="678"/>
      <c r="L5" s="679"/>
    </row>
    <row r="6" spans="2:12" ht="27" customHeight="1">
      <c r="B6" s="684"/>
      <c r="C6" s="688" t="s">
        <v>74</v>
      </c>
      <c r="D6" s="689"/>
      <c r="E6" s="572">
        <f>入力シート!AG3</f>
        <v>0</v>
      </c>
      <c r="F6" s="692"/>
      <c r="G6" s="693"/>
      <c r="H6" s="680" t="s">
        <v>45</v>
      </c>
      <c r="I6" s="681"/>
      <c r="J6" s="696">
        <f>入力シート!C4</f>
        <v>0</v>
      </c>
      <c r="K6" s="697"/>
      <c r="L6" s="698"/>
    </row>
    <row r="7" spans="2:12" ht="27" customHeight="1">
      <c r="B7" s="659"/>
      <c r="C7" s="690" t="s">
        <v>44</v>
      </c>
      <c r="D7" s="691"/>
      <c r="E7" s="574">
        <f>入力シート!AG4</f>
        <v>0</v>
      </c>
      <c r="F7" s="694"/>
      <c r="G7" s="695"/>
      <c r="H7" s="680" t="s">
        <v>314</v>
      </c>
      <c r="I7" s="681"/>
      <c r="J7" s="696">
        <f>入力シート!O4</f>
        <v>0</v>
      </c>
      <c r="K7" s="697"/>
      <c r="L7" s="698"/>
    </row>
    <row r="8" spans="2:12" ht="111.75" customHeight="1">
      <c r="B8" s="129" t="s">
        <v>78</v>
      </c>
      <c r="C8" s="671">
        <f>入力シート!C5:Z5</f>
        <v>0</v>
      </c>
      <c r="D8" s="672"/>
      <c r="E8" s="672"/>
      <c r="F8" s="672"/>
      <c r="G8" s="672"/>
      <c r="H8" s="672"/>
      <c r="I8" s="672"/>
      <c r="J8" s="672"/>
      <c r="K8" s="672"/>
      <c r="L8" s="673"/>
    </row>
    <row r="9" spans="2:12">
      <c r="B9" s="658" t="s">
        <v>75</v>
      </c>
      <c r="C9" s="46" t="s">
        <v>41</v>
      </c>
      <c r="D9" s="46"/>
      <c r="E9" s="46"/>
      <c r="F9" s="46"/>
      <c r="G9" s="46" t="s">
        <v>42</v>
      </c>
      <c r="I9" s="46"/>
      <c r="J9" s="46"/>
      <c r="K9" s="46"/>
      <c r="L9" s="133"/>
    </row>
    <row r="10" spans="2:12" ht="23.5">
      <c r="B10" s="659"/>
      <c r="C10" s="669">
        <f>入力シート!P2</f>
        <v>0</v>
      </c>
      <c r="D10" s="670"/>
      <c r="E10" s="670"/>
      <c r="F10" s="134" t="s">
        <v>286</v>
      </c>
      <c r="G10" s="670">
        <f>入力シート!V2</f>
        <v>0</v>
      </c>
      <c r="H10" s="670"/>
      <c r="I10" s="670"/>
      <c r="J10" s="135"/>
      <c r="K10" s="134">
        <f>(G10-C10)</f>
        <v>0</v>
      </c>
      <c r="L10" s="136">
        <f>K10+1</f>
        <v>1</v>
      </c>
    </row>
    <row r="11" spans="2:12" ht="57" customHeight="1">
      <c r="B11" s="130"/>
      <c r="C11" s="111"/>
      <c r="D11" s="137" t="s">
        <v>79</v>
      </c>
      <c r="E11" s="138" t="s">
        <v>80</v>
      </c>
      <c r="F11" s="139" t="s">
        <v>81</v>
      </c>
      <c r="G11" s="139" t="s">
        <v>82</v>
      </c>
      <c r="H11" s="139" t="s">
        <v>39</v>
      </c>
      <c r="I11" s="138" t="s">
        <v>88</v>
      </c>
      <c r="J11" s="138" t="s">
        <v>89</v>
      </c>
      <c r="K11" s="139" t="s">
        <v>85</v>
      </c>
      <c r="L11" s="140" t="s">
        <v>90</v>
      </c>
    </row>
    <row r="12" spans="2:12" ht="45.75" customHeight="1">
      <c r="B12" s="128" t="s">
        <v>77</v>
      </c>
      <c r="C12" s="108" t="s">
        <v>112</v>
      </c>
      <c r="D12" s="108">
        <f>金額確認!H18</f>
        <v>0</v>
      </c>
      <c r="E12" s="108">
        <f>金額確認!H20</f>
        <v>0</v>
      </c>
      <c r="F12" s="108">
        <f>金額確認!H22</f>
        <v>0</v>
      </c>
      <c r="G12" s="108">
        <f>金額確認!H24</f>
        <v>0</v>
      </c>
      <c r="H12" s="108">
        <f>金額確認!H26</f>
        <v>0</v>
      </c>
      <c r="I12" s="108">
        <f>金額確認!H28</f>
        <v>0</v>
      </c>
      <c r="J12" s="108">
        <f>金額確認!H30</f>
        <v>0</v>
      </c>
      <c r="K12" s="108">
        <f>金額確認!H32</f>
        <v>0</v>
      </c>
      <c r="L12" s="141">
        <f>SUM(D12:K12)</f>
        <v>0</v>
      </c>
    </row>
    <row r="13" spans="2:12" ht="45.75" customHeight="1">
      <c r="B13" s="131"/>
      <c r="C13" s="108" t="s">
        <v>113</v>
      </c>
      <c r="D13" s="108">
        <f>金額確認!H19</f>
        <v>0</v>
      </c>
      <c r="E13" s="108">
        <f>金額確認!H21</f>
        <v>0</v>
      </c>
      <c r="F13" s="108">
        <f>金額確認!H23</f>
        <v>0</v>
      </c>
      <c r="G13" s="108">
        <f>金額確認!H25</f>
        <v>0</v>
      </c>
      <c r="H13" s="108">
        <f>金額確認!H27</f>
        <v>0</v>
      </c>
      <c r="I13" s="108">
        <f>金額確認!H29</f>
        <v>0</v>
      </c>
      <c r="J13" s="108">
        <f>金額確認!H31</f>
        <v>0</v>
      </c>
      <c r="K13" s="108">
        <f>金額確認!H33</f>
        <v>0</v>
      </c>
      <c r="L13" s="141">
        <f>SUM(D13:K13)</f>
        <v>0</v>
      </c>
    </row>
    <row r="14" spans="2:12" ht="45.75" customHeight="1">
      <c r="B14" s="128"/>
      <c r="C14" s="108" t="s">
        <v>76</v>
      </c>
      <c r="D14" s="108">
        <f>SUM(D12:D13)</f>
        <v>0</v>
      </c>
      <c r="E14" s="108">
        <f t="shared" ref="E14:L14" si="0">SUM(E12:E13)</f>
        <v>0</v>
      </c>
      <c r="F14" s="108">
        <f t="shared" si="0"/>
        <v>0</v>
      </c>
      <c r="G14" s="108">
        <f t="shared" si="0"/>
        <v>0</v>
      </c>
      <c r="H14" s="108">
        <f t="shared" si="0"/>
        <v>0</v>
      </c>
      <c r="I14" s="108">
        <f t="shared" si="0"/>
        <v>0</v>
      </c>
      <c r="J14" s="108">
        <f t="shared" si="0"/>
        <v>0</v>
      </c>
      <c r="K14" s="108">
        <f t="shared" si="0"/>
        <v>0</v>
      </c>
      <c r="L14" s="141">
        <f t="shared" si="0"/>
        <v>0</v>
      </c>
    </row>
    <row r="15" spans="2:12" ht="58.5" customHeight="1" thickBot="1">
      <c r="B15" s="132" t="s">
        <v>311</v>
      </c>
      <c r="C15" s="142" t="s">
        <v>47</v>
      </c>
      <c r="D15" s="662">
        <f>入力シート!AG5</f>
        <v>0</v>
      </c>
      <c r="E15" s="662"/>
      <c r="F15" s="662"/>
      <c r="G15" s="662"/>
      <c r="H15" s="662"/>
      <c r="I15" s="662"/>
      <c r="J15" s="662"/>
      <c r="K15" s="662"/>
      <c r="L15" s="663"/>
    </row>
    <row r="17" spans="2:12">
      <c r="B17" s="660"/>
      <c r="C17" s="661"/>
      <c r="D17" s="661"/>
      <c r="E17" s="661"/>
      <c r="F17" s="661"/>
      <c r="G17" s="661"/>
      <c r="H17" s="661"/>
      <c r="I17" s="661"/>
      <c r="J17" s="661"/>
      <c r="K17" s="661"/>
      <c r="L17" s="661"/>
    </row>
    <row r="18" spans="2:12">
      <c r="C18" s="660"/>
      <c r="D18" s="661"/>
    </row>
  </sheetData>
  <mergeCells count="24">
    <mergeCell ref="J3:L3"/>
    <mergeCell ref="E5:L5"/>
    <mergeCell ref="H6:I6"/>
    <mergeCell ref="B1:L1"/>
    <mergeCell ref="B4:B7"/>
    <mergeCell ref="J4:L4"/>
    <mergeCell ref="C5:D5"/>
    <mergeCell ref="C6:D6"/>
    <mergeCell ref="C7:D7"/>
    <mergeCell ref="E6:G6"/>
    <mergeCell ref="E7:G7"/>
    <mergeCell ref="J6:L6"/>
    <mergeCell ref="J7:L7"/>
    <mergeCell ref="H7:I7"/>
    <mergeCell ref="H4:I4"/>
    <mergeCell ref="B9:B10"/>
    <mergeCell ref="C18:D18"/>
    <mergeCell ref="D15:L15"/>
    <mergeCell ref="C4:D4"/>
    <mergeCell ref="E4:G4"/>
    <mergeCell ref="B17:L17"/>
    <mergeCell ref="C10:E10"/>
    <mergeCell ref="G10:I10"/>
    <mergeCell ref="C8:L8"/>
  </mergeCells>
  <phoneticPr fontId="1"/>
  <pageMargins left="0.23622047244094491" right="0.23622047244094491" top="0.74803149606299213" bottom="0.74803149606299213" header="0.31496062992125984" footer="0.31496062992125984"/>
  <pageSetup paperSize="9" orientation="portrait" r:id="rId1"/>
  <headerFooter>
    <oddHeader>&amp;R&amp;D / &amp;T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S133"/>
  <sheetViews>
    <sheetView showZeros="0" view="pageBreakPreview" zoomScale="90" zoomScaleNormal="100" zoomScaleSheetLayoutView="90" workbookViewId="0">
      <selection activeCell="B1" sqref="B1:AX5"/>
    </sheetView>
  </sheetViews>
  <sheetFormatPr defaultColWidth="9" defaultRowHeight="13"/>
  <cols>
    <col min="1" max="1" width="0.90625" customWidth="1"/>
    <col min="2" max="22" width="0.90625" style="151" customWidth="1"/>
    <col min="23" max="28" width="1.6328125" customWidth="1"/>
    <col min="29" max="123" width="1.08984375" customWidth="1"/>
    <col min="124" max="125" width="1.08984375" style="156" customWidth="1"/>
    <col min="126" max="128" width="1.08984375" customWidth="1"/>
    <col min="129" max="129" width="2.6328125" customWidth="1"/>
  </cols>
  <sheetData>
    <row r="1" spans="1:201" ht="10.4" customHeight="1">
      <c r="B1" s="777" t="s">
        <v>277</v>
      </c>
      <c r="C1" s="777"/>
      <c r="D1" s="777"/>
      <c r="E1" s="777"/>
      <c r="F1" s="777"/>
      <c r="G1" s="777"/>
      <c r="H1" s="777"/>
      <c r="I1" s="777"/>
      <c r="J1" s="777"/>
      <c r="K1" s="777"/>
      <c r="L1" s="777"/>
      <c r="M1" s="777"/>
      <c r="N1" s="777"/>
      <c r="O1" s="777"/>
      <c r="P1" s="777"/>
      <c r="Q1" s="777"/>
      <c r="R1" s="777"/>
      <c r="S1" s="777"/>
      <c r="T1" s="777"/>
      <c r="U1" s="777"/>
      <c r="V1" s="777"/>
      <c r="W1" s="777"/>
      <c r="X1" s="777"/>
      <c r="Y1" s="777"/>
      <c r="Z1" s="777"/>
      <c r="AA1" s="777"/>
      <c r="AB1" s="777"/>
      <c r="AC1" s="777"/>
      <c r="AD1" s="777"/>
      <c r="AE1" s="777"/>
      <c r="AF1" s="777"/>
      <c r="AG1" s="777"/>
      <c r="AH1" s="777"/>
      <c r="AI1" s="777"/>
      <c r="AJ1" s="777"/>
      <c r="AK1" s="777"/>
      <c r="AL1" s="777"/>
      <c r="AM1" s="777"/>
      <c r="AN1" s="777"/>
      <c r="AO1" s="777"/>
      <c r="AP1" s="777"/>
      <c r="AQ1" s="777"/>
      <c r="AR1" s="777"/>
      <c r="AS1" s="777"/>
      <c r="AT1" s="777"/>
      <c r="AU1" s="777"/>
      <c r="AV1" s="777"/>
      <c r="AW1" s="777"/>
      <c r="AX1" s="777"/>
      <c r="DT1" s="143"/>
      <c r="DU1" s="143"/>
      <c r="DV1" s="143"/>
      <c r="DW1" s="143"/>
    </row>
    <row r="2" spans="1:201" ht="10.4" customHeight="1">
      <c r="A2" s="638"/>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CD2" s="699" t="s">
        <v>227</v>
      </c>
      <c r="CE2" s="700"/>
      <c r="CF2" s="700"/>
      <c r="CG2" s="700"/>
      <c r="CH2" s="700"/>
      <c r="CI2" s="700"/>
      <c r="CJ2" s="700"/>
      <c r="CK2" s="700"/>
      <c r="CL2" s="700"/>
      <c r="CM2" s="701"/>
      <c r="CN2" s="838">
        <f>入力シート!$C$2</f>
        <v>0</v>
      </c>
      <c r="CO2" s="839"/>
      <c r="CP2" s="839"/>
      <c r="CQ2" s="839"/>
      <c r="CR2" s="839"/>
      <c r="CS2" s="839"/>
      <c r="CT2" s="839"/>
      <c r="CU2" s="839"/>
      <c r="CV2" s="839"/>
      <c r="CW2" s="839"/>
      <c r="CX2" s="839"/>
      <c r="CY2" s="839"/>
      <c r="CZ2" s="839"/>
      <c r="DA2" s="839"/>
      <c r="DB2" s="839"/>
      <c r="DC2" s="839"/>
      <c r="DD2" s="839"/>
      <c r="DE2" s="839"/>
      <c r="DF2" s="839"/>
      <c r="DG2" s="839"/>
      <c r="DH2" s="839"/>
      <c r="DI2" s="839"/>
      <c r="DJ2" s="839"/>
      <c r="DK2" s="839"/>
      <c r="DL2" s="839"/>
      <c r="DM2" s="839"/>
      <c r="DN2" s="839"/>
      <c r="DO2" s="839"/>
      <c r="DP2" s="839"/>
      <c r="DQ2" s="839"/>
      <c r="DR2" s="839"/>
      <c r="DS2" s="839"/>
      <c r="DT2" s="839"/>
      <c r="DU2" s="839"/>
      <c r="DV2" s="839"/>
      <c r="DW2" s="840"/>
      <c r="DX2" s="638"/>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row>
    <row r="3" spans="1:201" ht="10.4" customHeight="1">
      <c r="A3" s="638"/>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777"/>
      <c r="AW3" s="777"/>
      <c r="AX3" s="777"/>
      <c r="CD3" s="702"/>
      <c r="CE3" s="703"/>
      <c r="CF3" s="703"/>
      <c r="CG3" s="703"/>
      <c r="CH3" s="703"/>
      <c r="CI3" s="703"/>
      <c r="CJ3" s="703"/>
      <c r="CK3" s="703"/>
      <c r="CL3" s="703"/>
      <c r="CM3" s="704"/>
      <c r="CN3" s="841"/>
      <c r="CO3" s="842"/>
      <c r="CP3" s="842"/>
      <c r="CQ3" s="842"/>
      <c r="CR3" s="842"/>
      <c r="CS3" s="842"/>
      <c r="CT3" s="842"/>
      <c r="CU3" s="842"/>
      <c r="CV3" s="842"/>
      <c r="CW3" s="842"/>
      <c r="CX3" s="842"/>
      <c r="CY3" s="842"/>
      <c r="CZ3" s="842"/>
      <c r="DA3" s="842"/>
      <c r="DB3" s="842"/>
      <c r="DC3" s="842"/>
      <c r="DD3" s="842"/>
      <c r="DE3" s="842"/>
      <c r="DF3" s="842"/>
      <c r="DG3" s="842"/>
      <c r="DH3" s="842"/>
      <c r="DI3" s="842"/>
      <c r="DJ3" s="842"/>
      <c r="DK3" s="842"/>
      <c r="DL3" s="842"/>
      <c r="DM3" s="842"/>
      <c r="DN3" s="842"/>
      <c r="DO3" s="842"/>
      <c r="DP3" s="842"/>
      <c r="DQ3" s="842"/>
      <c r="DR3" s="842"/>
      <c r="DS3" s="842"/>
      <c r="DT3" s="842"/>
      <c r="DU3" s="842"/>
      <c r="DV3" s="842"/>
      <c r="DW3" s="843"/>
      <c r="DX3" s="638"/>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row>
    <row r="4" spans="1:201" ht="10.4" customHeight="1">
      <c r="A4" s="638"/>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777"/>
      <c r="CD4" s="705"/>
      <c r="CE4" s="706"/>
      <c r="CF4" s="706"/>
      <c r="CG4" s="706"/>
      <c r="CH4" s="706"/>
      <c r="CI4" s="706"/>
      <c r="CJ4" s="706"/>
      <c r="CK4" s="706"/>
      <c r="CL4" s="706"/>
      <c r="CM4" s="707"/>
      <c r="CN4" s="844"/>
      <c r="CO4" s="845"/>
      <c r="CP4" s="845"/>
      <c r="CQ4" s="845"/>
      <c r="CR4" s="845"/>
      <c r="CS4" s="845"/>
      <c r="CT4" s="845"/>
      <c r="CU4" s="845"/>
      <c r="CV4" s="845"/>
      <c r="CW4" s="845"/>
      <c r="CX4" s="845"/>
      <c r="CY4" s="845"/>
      <c r="CZ4" s="845"/>
      <c r="DA4" s="845"/>
      <c r="DB4" s="845"/>
      <c r="DC4" s="845"/>
      <c r="DD4" s="845"/>
      <c r="DE4" s="845"/>
      <c r="DF4" s="845"/>
      <c r="DG4" s="845"/>
      <c r="DH4" s="845"/>
      <c r="DI4" s="845"/>
      <c r="DJ4" s="845"/>
      <c r="DK4" s="845"/>
      <c r="DL4" s="845"/>
      <c r="DM4" s="845"/>
      <c r="DN4" s="845"/>
      <c r="DO4" s="845"/>
      <c r="DP4" s="845"/>
      <c r="DQ4" s="845"/>
      <c r="DR4" s="845"/>
      <c r="DS4" s="845"/>
      <c r="DT4" s="845"/>
      <c r="DU4" s="845"/>
      <c r="DV4" s="845"/>
      <c r="DW4" s="846"/>
      <c r="DX4" s="638"/>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row>
    <row r="5" spans="1:201" ht="10.4" customHeight="1">
      <c r="A5" s="638"/>
      <c r="B5" s="847"/>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c r="AE5" s="847"/>
      <c r="AF5" s="847"/>
      <c r="AG5" s="847"/>
      <c r="AH5" s="847"/>
      <c r="AI5" s="847"/>
      <c r="AJ5" s="847"/>
      <c r="AK5" s="847"/>
      <c r="AL5" s="847"/>
      <c r="AM5" s="847"/>
      <c r="AN5" s="847"/>
      <c r="AO5" s="847"/>
      <c r="AP5" s="847"/>
      <c r="AQ5" s="847"/>
      <c r="AR5" s="847"/>
      <c r="AS5" s="847"/>
      <c r="AT5" s="847"/>
      <c r="AU5" s="847"/>
      <c r="AV5" s="847"/>
      <c r="AW5" s="847"/>
      <c r="AX5" s="847"/>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3"/>
      <c r="DU5" s="143"/>
      <c r="DV5" s="143"/>
      <c r="DW5" s="143"/>
      <c r="DX5" s="638"/>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row>
    <row r="6" spans="1:201" ht="10.4" customHeight="1">
      <c r="A6" s="638"/>
      <c r="B6" s="852" t="s">
        <v>281</v>
      </c>
      <c r="C6" s="853"/>
      <c r="D6" s="853"/>
      <c r="E6" s="853"/>
      <c r="F6" s="853"/>
      <c r="G6" s="853"/>
      <c r="H6" s="853"/>
      <c r="I6" s="853"/>
      <c r="J6" s="853"/>
      <c r="K6" s="853"/>
      <c r="L6" s="853"/>
      <c r="M6" s="853"/>
      <c r="N6" s="853"/>
      <c r="O6" s="853"/>
      <c r="P6" s="853"/>
      <c r="Q6" s="853"/>
      <c r="R6" s="853"/>
      <c r="S6" s="853"/>
      <c r="T6" s="853"/>
      <c r="U6" s="853"/>
      <c r="V6" s="854"/>
      <c r="W6" s="861" t="s">
        <v>282</v>
      </c>
      <c r="X6" s="837"/>
      <c r="Y6" s="837"/>
      <c r="Z6" s="837"/>
      <c r="AA6" s="837"/>
      <c r="AB6" s="862"/>
      <c r="AC6" s="836">
        <v>6</v>
      </c>
      <c r="AD6" s="837"/>
      <c r="AE6" s="298"/>
      <c r="AF6" s="302"/>
      <c r="AG6" s="302"/>
      <c r="AH6" s="789">
        <v>7</v>
      </c>
      <c r="AI6" s="789"/>
      <c r="AJ6" s="298"/>
      <c r="AK6" s="146"/>
      <c r="AL6" s="146"/>
      <c r="AM6" s="147"/>
      <c r="AN6" s="757">
        <v>8</v>
      </c>
      <c r="AO6" s="757"/>
      <c r="AP6" s="297"/>
      <c r="AQ6" s="147"/>
      <c r="AR6" s="147"/>
      <c r="AS6" s="147"/>
      <c r="AT6" s="757">
        <v>9</v>
      </c>
      <c r="AU6" s="757"/>
      <c r="AV6" s="147"/>
      <c r="AW6" s="147"/>
      <c r="AX6" s="147"/>
      <c r="AY6" s="147"/>
      <c r="AZ6" s="757">
        <v>10</v>
      </c>
      <c r="BA6" s="757"/>
      <c r="BB6" s="147"/>
      <c r="BC6" s="147"/>
      <c r="BD6" s="147"/>
      <c r="BE6" s="147"/>
      <c r="BF6" s="757">
        <v>11</v>
      </c>
      <c r="BG6" s="757"/>
      <c r="BH6" s="147"/>
      <c r="BI6" s="147"/>
      <c r="BJ6" s="147"/>
      <c r="BK6" s="147"/>
      <c r="BL6" s="757">
        <v>12</v>
      </c>
      <c r="BM6" s="757"/>
      <c r="BN6" s="147"/>
      <c r="BO6" s="147"/>
      <c r="BP6" s="147"/>
      <c r="BQ6" s="147"/>
      <c r="BR6" s="757">
        <v>13</v>
      </c>
      <c r="BS6" s="757"/>
      <c r="BT6" s="147"/>
      <c r="BU6" s="147"/>
      <c r="BV6" s="147"/>
      <c r="BW6" s="147"/>
      <c r="BX6" s="757">
        <v>14</v>
      </c>
      <c r="BY6" s="757"/>
      <c r="BZ6" s="147"/>
      <c r="CA6" s="147"/>
      <c r="CB6" s="147"/>
      <c r="CC6" s="147"/>
      <c r="CD6" s="757">
        <v>15</v>
      </c>
      <c r="CE6" s="757"/>
      <c r="CF6" s="147"/>
      <c r="CG6" s="147"/>
      <c r="CH6" s="147"/>
      <c r="CI6" s="147"/>
      <c r="CJ6" s="757">
        <v>16</v>
      </c>
      <c r="CK6" s="757"/>
      <c r="CL6" s="147"/>
      <c r="CM6" s="147"/>
      <c r="CN6" s="147"/>
      <c r="CO6" s="147"/>
      <c r="CP6" s="757">
        <v>17</v>
      </c>
      <c r="CQ6" s="757"/>
      <c r="CR6" s="147"/>
      <c r="CS6" s="147"/>
      <c r="CT6" s="147"/>
      <c r="CU6" s="147"/>
      <c r="CV6" s="757">
        <v>18</v>
      </c>
      <c r="CW6" s="757"/>
      <c r="CX6" s="147"/>
      <c r="CY6" s="147"/>
      <c r="CZ6" s="147"/>
      <c r="DA6" s="147"/>
      <c r="DB6" s="757">
        <v>19</v>
      </c>
      <c r="DC6" s="757"/>
      <c r="DD6" s="147"/>
      <c r="DE6" s="147"/>
      <c r="DF6" s="147"/>
      <c r="DG6" s="147"/>
      <c r="DH6" s="757">
        <v>20</v>
      </c>
      <c r="DI6" s="757"/>
      <c r="DJ6" s="147"/>
      <c r="DK6" s="147"/>
      <c r="DL6" s="147"/>
      <c r="DM6" s="147"/>
      <c r="DN6" s="757">
        <v>21</v>
      </c>
      <c r="DO6" s="757"/>
      <c r="DP6" s="147"/>
      <c r="DQ6" s="147"/>
      <c r="DR6" s="147"/>
      <c r="DS6" s="147"/>
      <c r="DT6" s="757">
        <v>22</v>
      </c>
      <c r="DU6" s="757"/>
      <c r="DV6" s="147"/>
      <c r="DW6" s="359"/>
      <c r="DX6" s="638"/>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row>
    <row r="7" spans="1:201" ht="10.4" customHeight="1">
      <c r="A7" s="638"/>
      <c r="B7" s="855"/>
      <c r="C7" s="856"/>
      <c r="D7" s="856"/>
      <c r="E7" s="856"/>
      <c r="F7" s="856"/>
      <c r="G7" s="856"/>
      <c r="H7" s="856"/>
      <c r="I7" s="856"/>
      <c r="J7" s="856"/>
      <c r="K7" s="856"/>
      <c r="L7" s="856"/>
      <c r="M7" s="856"/>
      <c r="N7" s="856"/>
      <c r="O7" s="856"/>
      <c r="P7" s="856"/>
      <c r="Q7" s="856"/>
      <c r="R7" s="856"/>
      <c r="S7" s="856"/>
      <c r="T7" s="856"/>
      <c r="U7" s="856"/>
      <c r="V7" s="857"/>
      <c r="W7" s="863" t="s">
        <v>283</v>
      </c>
      <c r="X7" s="800"/>
      <c r="Y7" s="800"/>
      <c r="Z7" s="800"/>
      <c r="AA7" s="800"/>
      <c r="AB7" s="801"/>
      <c r="AC7" s="300"/>
      <c r="AD7" s="300"/>
      <c r="AE7" s="301"/>
      <c r="AF7" s="799" t="s">
        <v>368</v>
      </c>
      <c r="AG7" s="800"/>
      <c r="AH7" s="800"/>
      <c r="AI7" s="800"/>
      <c r="AJ7" s="801"/>
      <c r="AK7" s="808" t="s">
        <v>6</v>
      </c>
      <c r="AL7" s="809"/>
      <c r="AM7" s="809"/>
      <c r="AN7" s="809"/>
      <c r="AO7" s="809"/>
      <c r="AP7" s="809"/>
      <c r="AQ7" s="809"/>
      <c r="AR7" s="810"/>
      <c r="AS7" s="783" t="s">
        <v>276</v>
      </c>
      <c r="AT7" s="784"/>
      <c r="AU7" s="785"/>
      <c r="AV7" s="778" t="s">
        <v>231</v>
      </c>
      <c r="AW7" s="779"/>
      <c r="AX7" s="779"/>
      <c r="AY7" s="779"/>
      <c r="AZ7" s="779"/>
      <c r="BA7" s="779"/>
      <c r="BB7" s="779"/>
      <c r="BC7" s="779"/>
      <c r="BD7" s="779"/>
      <c r="BE7" s="779"/>
      <c r="BF7" s="779"/>
      <c r="BG7" s="779"/>
      <c r="BH7" s="779"/>
      <c r="BI7" s="779"/>
      <c r="BJ7" s="779"/>
      <c r="BK7" s="779"/>
      <c r="BL7" s="780"/>
      <c r="BM7" s="778" t="s">
        <v>35</v>
      </c>
      <c r="BN7" s="779"/>
      <c r="BO7" s="779"/>
      <c r="BP7" s="779"/>
      <c r="BQ7" s="779"/>
      <c r="BR7" s="780"/>
      <c r="BS7" s="778" t="s">
        <v>231</v>
      </c>
      <c r="BT7" s="779"/>
      <c r="BU7" s="779"/>
      <c r="BV7" s="779"/>
      <c r="BW7" s="779"/>
      <c r="BX7" s="779"/>
      <c r="BY7" s="779"/>
      <c r="BZ7" s="779"/>
      <c r="CA7" s="779"/>
      <c r="CB7" s="779"/>
      <c r="CC7" s="779"/>
      <c r="CD7" s="779"/>
      <c r="CE7" s="779"/>
      <c r="CF7" s="779"/>
      <c r="CG7" s="779"/>
      <c r="CH7" s="779"/>
      <c r="CI7" s="779"/>
      <c r="CJ7" s="779"/>
      <c r="CK7" s="779"/>
      <c r="CL7" s="779"/>
      <c r="CM7" s="779"/>
      <c r="CN7" s="779"/>
      <c r="CO7" s="779"/>
      <c r="CP7" s="779"/>
      <c r="CQ7" s="779"/>
      <c r="CR7" s="779"/>
      <c r="CS7" s="780"/>
      <c r="CT7" s="778" t="s">
        <v>5</v>
      </c>
      <c r="CU7" s="779"/>
      <c r="CV7" s="779"/>
      <c r="CW7" s="779"/>
      <c r="CX7" s="779"/>
      <c r="CY7" s="780"/>
      <c r="CZ7" s="783" t="s">
        <v>232</v>
      </c>
      <c r="DA7" s="784"/>
      <c r="DB7" s="784"/>
      <c r="DC7" s="784"/>
      <c r="DD7" s="784"/>
      <c r="DE7" s="784"/>
      <c r="DF7" s="784"/>
      <c r="DG7" s="784"/>
      <c r="DH7" s="784"/>
      <c r="DI7" s="784"/>
      <c r="DJ7" s="784"/>
      <c r="DK7" s="784"/>
      <c r="DL7" s="784"/>
      <c r="DM7" s="784"/>
      <c r="DN7" s="784"/>
      <c r="DO7" s="784"/>
      <c r="DP7" s="784"/>
      <c r="DQ7" s="785"/>
      <c r="DR7" s="767" t="s">
        <v>278</v>
      </c>
      <c r="DS7" s="768"/>
      <c r="DT7" s="768"/>
      <c r="DU7" s="768"/>
      <c r="DV7" s="768"/>
      <c r="DW7" s="871"/>
      <c r="DX7" s="638"/>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row>
    <row r="8" spans="1:201" ht="10.4" customHeight="1">
      <c r="A8" s="638"/>
      <c r="B8" s="858"/>
      <c r="C8" s="859"/>
      <c r="D8" s="859"/>
      <c r="E8" s="859"/>
      <c r="F8" s="859"/>
      <c r="G8" s="859"/>
      <c r="H8" s="859"/>
      <c r="I8" s="859"/>
      <c r="J8" s="859"/>
      <c r="K8" s="859"/>
      <c r="L8" s="859"/>
      <c r="M8" s="859"/>
      <c r="N8" s="859"/>
      <c r="O8" s="859"/>
      <c r="P8" s="859"/>
      <c r="Q8" s="859"/>
      <c r="R8" s="859"/>
      <c r="S8" s="859"/>
      <c r="T8" s="859"/>
      <c r="U8" s="859"/>
      <c r="V8" s="860"/>
      <c r="W8" s="864"/>
      <c r="X8" s="803"/>
      <c r="Y8" s="803"/>
      <c r="Z8" s="803"/>
      <c r="AA8" s="803"/>
      <c r="AB8" s="804"/>
      <c r="AC8" s="300"/>
      <c r="AD8" s="300"/>
      <c r="AE8" s="299"/>
      <c r="AF8" s="802"/>
      <c r="AG8" s="803"/>
      <c r="AH8" s="803"/>
      <c r="AI8" s="803"/>
      <c r="AJ8" s="804"/>
      <c r="AK8" s="811"/>
      <c r="AL8" s="812"/>
      <c r="AM8" s="812"/>
      <c r="AN8" s="812"/>
      <c r="AO8" s="812"/>
      <c r="AP8" s="812"/>
      <c r="AQ8" s="812"/>
      <c r="AR8" s="813"/>
      <c r="AS8" s="786"/>
      <c r="AT8" s="787"/>
      <c r="AU8" s="788"/>
      <c r="AV8" s="781"/>
      <c r="AW8" s="706"/>
      <c r="AX8" s="706"/>
      <c r="AY8" s="706"/>
      <c r="AZ8" s="706"/>
      <c r="BA8" s="706"/>
      <c r="BB8" s="706"/>
      <c r="BC8" s="706"/>
      <c r="BD8" s="706"/>
      <c r="BE8" s="706"/>
      <c r="BF8" s="706"/>
      <c r="BG8" s="706"/>
      <c r="BH8" s="706"/>
      <c r="BI8" s="706"/>
      <c r="BJ8" s="706"/>
      <c r="BK8" s="706"/>
      <c r="BL8" s="782"/>
      <c r="BM8" s="781"/>
      <c r="BN8" s="706"/>
      <c r="BO8" s="706"/>
      <c r="BP8" s="706"/>
      <c r="BQ8" s="706"/>
      <c r="BR8" s="782"/>
      <c r="BS8" s="781"/>
      <c r="BT8" s="706"/>
      <c r="BU8" s="706"/>
      <c r="BV8" s="706"/>
      <c r="BW8" s="706"/>
      <c r="BX8" s="706"/>
      <c r="BY8" s="706"/>
      <c r="BZ8" s="706"/>
      <c r="CA8" s="706"/>
      <c r="CB8" s="706"/>
      <c r="CC8" s="706"/>
      <c r="CD8" s="706"/>
      <c r="CE8" s="706"/>
      <c r="CF8" s="706"/>
      <c r="CG8" s="706"/>
      <c r="CH8" s="706"/>
      <c r="CI8" s="706"/>
      <c r="CJ8" s="706"/>
      <c r="CK8" s="706"/>
      <c r="CL8" s="706"/>
      <c r="CM8" s="706"/>
      <c r="CN8" s="706"/>
      <c r="CO8" s="706"/>
      <c r="CP8" s="706"/>
      <c r="CQ8" s="706"/>
      <c r="CR8" s="706"/>
      <c r="CS8" s="782"/>
      <c r="CT8" s="781"/>
      <c r="CU8" s="706"/>
      <c r="CV8" s="706"/>
      <c r="CW8" s="706"/>
      <c r="CX8" s="706"/>
      <c r="CY8" s="782"/>
      <c r="CZ8" s="786"/>
      <c r="DA8" s="787"/>
      <c r="DB8" s="787"/>
      <c r="DC8" s="787"/>
      <c r="DD8" s="787"/>
      <c r="DE8" s="787"/>
      <c r="DF8" s="787"/>
      <c r="DG8" s="787"/>
      <c r="DH8" s="787"/>
      <c r="DI8" s="787"/>
      <c r="DJ8" s="787"/>
      <c r="DK8" s="787"/>
      <c r="DL8" s="787"/>
      <c r="DM8" s="787"/>
      <c r="DN8" s="787"/>
      <c r="DO8" s="787"/>
      <c r="DP8" s="787"/>
      <c r="DQ8" s="788"/>
      <c r="DR8" s="769"/>
      <c r="DS8" s="770"/>
      <c r="DT8" s="770"/>
      <c r="DU8" s="770"/>
      <c r="DV8" s="770"/>
      <c r="DW8" s="872"/>
      <c r="DX8" s="638"/>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row>
    <row r="9" spans="1:201" ht="10.4" customHeight="1">
      <c r="A9" s="638"/>
      <c r="B9" s="848" t="s">
        <v>233</v>
      </c>
      <c r="C9" s="849"/>
      <c r="D9" s="849"/>
      <c r="E9" s="849"/>
      <c r="F9" s="849"/>
      <c r="G9" s="849"/>
      <c r="H9" s="849"/>
      <c r="I9" s="849"/>
      <c r="J9" s="849"/>
      <c r="K9" s="849"/>
      <c r="L9" s="849"/>
      <c r="M9" s="849"/>
      <c r="N9" s="849"/>
      <c r="O9" s="849"/>
      <c r="P9" s="849"/>
      <c r="Q9" s="849"/>
      <c r="R9" s="849"/>
      <c r="S9" s="849"/>
      <c r="T9" s="849"/>
      <c r="U9" s="849"/>
      <c r="V9" s="850"/>
      <c r="W9" s="867" t="s">
        <v>371</v>
      </c>
      <c r="X9" s="867"/>
      <c r="Y9" s="867"/>
      <c r="Z9" s="867"/>
      <c r="AA9" s="867"/>
      <c r="AB9" s="867"/>
      <c r="AC9" s="745" t="s">
        <v>272</v>
      </c>
      <c r="AD9" s="746"/>
      <c r="AE9" s="747"/>
      <c r="AF9" s="360"/>
      <c r="AG9" s="360"/>
      <c r="AH9" s="360"/>
      <c r="AI9" s="360"/>
      <c r="AJ9" s="360"/>
      <c r="AK9" s="361"/>
      <c r="AL9" s="361"/>
      <c r="AM9" s="361"/>
      <c r="AN9" s="363"/>
      <c r="AO9" s="363"/>
      <c r="AP9" s="363"/>
      <c r="AQ9" s="363"/>
      <c r="AR9" s="363"/>
      <c r="AS9" s="361"/>
      <c r="AT9" s="361"/>
      <c r="AU9" s="361"/>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D9" s="361"/>
      <c r="CE9" s="361"/>
      <c r="CF9" s="361"/>
      <c r="CG9" s="361"/>
      <c r="CH9" s="361"/>
      <c r="CI9" s="361"/>
      <c r="CJ9" s="361"/>
      <c r="CK9" s="361"/>
      <c r="CL9" s="361"/>
      <c r="CM9" s="361"/>
      <c r="CN9" s="361"/>
      <c r="CO9" s="361"/>
      <c r="CP9" s="361"/>
      <c r="CQ9" s="361"/>
      <c r="CR9" s="361"/>
      <c r="CS9" s="361"/>
      <c r="CT9" s="361"/>
      <c r="CU9" s="361"/>
      <c r="CV9" s="361"/>
      <c r="CW9" s="361"/>
      <c r="CX9" s="361"/>
      <c r="CY9" s="361"/>
      <c r="CZ9" s="361"/>
      <c r="DA9" s="361"/>
      <c r="DB9" s="361"/>
      <c r="DC9" s="361"/>
      <c r="DD9" s="361"/>
      <c r="DE9" s="361"/>
      <c r="DF9" s="361"/>
      <c r="DG9" s="361"/>
      <c r="DH9" s="361"/>
      <c r="DI9" s="361"/>
      <c r="DJ9" s="361"/>
      <c r="DK9" s="361"/>
      <c r="DL9" s="361"/>
      <c r="DM9" s="361"/>
      <c r="DN9" s="361"/>
      <c r="DO9" s="361"/>
      <c r="DP9" s="361"/>
      <c r="DQ9" s="361"/>
      <c r="DR9" s="361"/>
      <c r="DS9" s="361"/>
      <c r="DT9" s="361"/>
      <c r="DU9" s="361"/>
      <c r="DV9" s="361"/>
      <c r="DW9" s="362"/>
      <c r="DX9" s="638"/>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row>
    <row r="10" spans="1:201" ht="10.4" customHeight="1">
      <c r="A10" s="638"/>
      <c r="B10" s="761"/>
      <c r="C10" s="762"/>
      <c r="D10" s="762"/>
      <c r="E10" s="762"/>
      <c r="F10" s="762"/>
      <c r="G10" s="762"/>
      <c r="H10" s="762"/>
      <c r="I10" s="762"/>
      <c r="J10" s="762"/>
      <c r="K10" s="762"/>
      <c r="L10" s="762"/>
      <c r="M10" s="762"/>
      <c r="N10" s="762"/>
      <c r="O10" s="762"/>
      <c r="P10" s="762"/>
      <c r="Q10" s="762"/>
      <c r="R10" s="762"/>
      <c r="S10" s="762"/>
      <c r="T10" s="762"/>
      <c r="U10" s="762"/>
      <c r="V10" s="763"/>
      <c r="W10" s="867"/>
      <c r="X10" s="867"/>
      <c r="Y10" s="867"/>
      <c r="Z10" s="867"/>
      <c r="AA10" s="867"/>
      <c r="AB10" s="867"/>
      <c r="AC10" s="748"/>
      <c r="AD10" s="749"/>
      <c r="AE10" s="750"/>
      <c r="AF10" s="553"/>
      <c r="AG10" s="553"/>
      <c r="AH10" s="553"/>
      <c r="AI10" s="553"/>
      <c r="AJ10" s="553"/>
      <c r="AN10" s="552"/>
      <c r="AO10" s="552"/>
      <c r="AP10" s="552"/>
      <c r="AQ10" s="552"/>
      <c r="AR10" s="552"/>
      <c r="DT10"/>
      <c r="DU10"/>
      <c r="DW10" s="149"/>
      <c r="DX10" s="638"/>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row>
    <row r="11" spans="1:201" ht="10.4" customHeight="1">
      <c r="A11" s="638"/>
      <c r="B11" s="830">
        <f>入力シート!$P$2</f>
        <v>0</v>
      </c>
      <c r="C11" s="831"/>
      <c r="D11" s="831"/>
      <c r="E11" s="831"/>
      <c r="F11" s="831"/>
      <c r="G11" s="831"/>
      <c r="H11" s="831"/>
      <c r="I11" s="831"/>
      <c r="J11" s="831"/>
      <c r="K11" s="831"/>
      <c r="L11" s="831"/>
      <c r="M11" s="831"/>
      <c r="N11" s="831"/>
      <c r="O11" s="831"/>
      <c r="P11" s="831"/>
      <c r="Q11" s="831"/>
      <c r="R11" s="831"/>
      <c r="S11" s="831"/>
      <c r="T11" s="831"/>
      <c r="U11" s="831"/>
      <c r="V11" s="832"/>
      <c r="W11" s="824" t="s">
        <v>228</v>
      </c>
      <c r="X11" s="716"/>
      <c r="Y11" s="708" t="s">
        <v>229</v>
      </c>
      <c r="Z11" s="716"/>
      <c r="AA11" s="708" t="s">
        <v>230</v>
      </c>
      <c r="AB11" s="709"/>
      <c r="AC11" s="748"/>
      <c r="AD11" s="749"/>
      <c r="AE11" s="750"/>
      <c r="AF11" s="553"/>
      <c r="AG11" s="553"/>
      <c r="AH11" s="553"/>
      <c r="AI11" s="553"/>
      <c r="AJ11" s="553"/>
      <c r="AN11" s="552"/>
      <c r="AO11" s="552"/>
      <c r="AP11" s="552"/>
      <c r="AQ11" s="552"/>
      <c r="AR11" s="552"/>
      <c r="DT11"/>
      <c r="DU11"/>
      <c r="DW11" s="149"/>
      <c r="DX11" s="638"/>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row>
    <row r="12" spans="1:201" ht="10.4" customHeight="1">
      <c r="A12" s="638"/>
      <c r="B12" s="830"/>
      <c r="C12" s="831"/>
      <c r="D12" s="831"/>
      <c r="E12" s="831"/>
      <c r="F12" s="831"/>
      <c r="G12" s="831"/>
      <c r="H12" s="831"/>
      <c r="I12" s="831"/>
      <c r="J12" s="831"/>
      <c r="K12" s="831"/>
      <c r="L12" s="831"/>
      <c r="M12" s="831"/>
      <c r="N12" s="831"/>
      <c r="O12" s="831"/>
      <c r="P12" s="831"/>
      <c r="Q12" s="831"/>
      <c r="R12" s="831"/>
      <c r="S12" s="831"/>
      <c r="T12" s="831"/>
      <c r="U12" s="831"/>
      <c r="V12" s="832"/>
      <c r="W12" s="736"/>
      <c r="X12" s="737"/>
      <c r="Y12" s="742">
        <f>入力シート!H172</f>
        <v>0</v>
      </c>
      <c r="Z12" s="737"/>
      <c r="AA12" s="742">
        <f>入力シート!I172</f>
        <v>0</v>
      </c>
      <c r="AB12" s="754"/>
      <c r="AC12" s="748"/>
      <c r="AD12" s="749"/>
      <c r="AE12" s="750"/>
      <c r="AF12" s="553"/>
      <c r="AG12" s="553"/>
      <c r="AH12" s="553"/>
      <c r="AI12" s="553"/>
      <c r="AJ12" s="553"/>
      <c r="AN12" s="552"/>
      <c r="AO12" s="552"/>
      <c r="AP12" s="552"/>
      <c r="AQ12" s="552"/>
      <c r="AR12" s="552"/>
      <c r="DT12"/>
      <c r="DU12"/>
      <c r="DW12" s="149"/>
      <c r="DX12" s="638"/>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row>
    <row r="13" spans="1:201" ht="10.4" customHeight="1">
      <c r="A13" s="638"/>
      <c r="B13" s="830"/>
      <c r="C13" s="831"/>
      <c r="D13" s="831"/>
      <c r="E13" s="831"/>
      <c r="F13" s="831"/>
      <c r="G13" s="831"/>
      <c r="H13" s="831"/>
      <c r="I13" s="831"/>
      <c r="J13" s="831"/>
      <c r="K13" s="831"/>
      <c r="L13" s="831"/>
      <c r="M13" s="831"/>
      <c r="N13" s="831"/>
      <c r="O13" s="831"/>
      <c r="P13" s="831"/>
      <c r="Q13" s="831"/>
      <c r="R13" s="831"/>
      <c r="S13" s="831"/>
      <c r="T13" s="831"/>
      <c r="U13" s="831"/>
      <c r="V13" s="832"/>
      <c r="W13" s="738"/>
      <c r="X13" s="739"/>
      <c r="Y13" s="743"/>
      <c r="Z13" s="739"/>
      <c r="AA13" s="743"/>
      <c r="AB13" s="755"/>
      <c r="AC13" s="748"/>
      <c r="AD13" s="749"/>
      <c r="AE13" s="750"/>
      <c r="AF13" s="551"/>
      <c r="AG13" s="551"/>
      <c r="AH13" s="551"/>
      <c r="AI13" s="551"/>
      <c r="AJ13" s="551"/>
      <c r="AN13" s="552"/>
      <c r="AO13" s="552"/>
      <c r="AP13" s="552"/>
      <c r="AQ13" s="552"/>
      <c r="AR13" s="552"/>
      <c r="DT13"/>
      <c r="DU13"/>
      <c r="DW13" s="149"/>
      <c r="DX13" s="638"/>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row>
    <row r="14" spans="1:201" ht="10.4" customHeight="1">
      <c r="A14" s="638"/>
      <c r="B14" s="830"/>
      <c r="C14" s="831"/>
      <c r="D14" s="831"/>
      <c r="E14" s="831"/>
      <c r="F14" s="831"/>
      <c r="G14" s="831"/>
      <c r="H14" s="831"/>
      <c r="I14" s="831"/>
      <c r="J14" s="831"/>
      <c r="K14" s="831"/>
      <c r="L14" s="831"/>
      <c r="M14" s="831"/>
      <c r="N14" s="831"/>
      <c r="O14" s="831"/>
      <c r="P14" s="831"/>
      <c r="Q14" s="831"/>
      <c r="R14" s="831"/>
      <c r="S14" s="831"/>
      <c r="T14" s="831"/>
      <c r="U14" s="831"/>
      <c r="V14" s="832"/>
      <c r="W14" s="865"/>
      <c r="X14" s="866"/>
      <c r="Y14" s="877"/>
      <c r="Z14" s="866"/>
      <c r="AA14" s="877"/>
      <c r="AB14" s="878"/>
      <c r="AC14" s="748"/>
      <c r="AD14" s="749"/>
      <c r="AE14" s="750"/>
      <c r="AF14" s="551"/>
      <c r="AG14" s="551"/>
      <c r="AH14" s="551"/>
      <c r="AI14" s="551"/>
      <c r="AJ14" s="551"/>
      <c r="AN14" s="552"/>
      <c r="AO14" s="552"/>
      <c r="AP14" s="552"/>
      <c r="AQ14" s="552"/>
      <c r="AR14" s="552"/>
      <c r="DT14"/>
      <c r="DU14"/>
      <c r="DW14" s="149"/>
      <c r="DX14" s="638"/>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row>
    <row r="15" spans="1:201" ht="10.4" customHeight="1">
      <c r="A15" s="638"/>
      <c r="B15" s="830"/>
      <c r="C15" s="831"/>
      <c r="D15" s="831"/>
      <c r="E15" s="831"/>
      <c r="F15" s="831"/>
      <c r="G15" s="831"/>
      <c r="H15" s="831"/>
      <c r="I15" s="831"/>
      <c r="J15" s="831"/>
      <c r="K15" s="831"/>
      <c r="L15" s="831"/>
      <c r="M15" s="831"/>
      <c r="N15" s="831"/>
      <c r="O15" s="831"/>
      <c r="P15" s="831"/>
      <c r="Q15" s="831"/>
      <c r="R15" s="831"/>
      <c r="S15" s="831"/>
      <c r="T15" s="831"/>
      <c r="U15" s="831"/>
      <c r="V15" s="832"/>
      <c r="W15" s="874" t="s">
        <v>280</v>
      </c>
      <c r="X15" s="875"/>
      <c r="Y15" s="875"/>
      <c r="Z15" s="875"/>
      <c r="AA15" s="875"/>
      <c r="AB15" s="876"/>
      <c r="AC15" s="790" t="s">
        <v>236</v>
      </c>
      <c r="AD15" s="791"/>
      <c r="AE15" s="792"/>
      <c r="AF15" s="360"/>
      <c r="AG15" s="360"/>
      <c r="AH15" s="360"/>
      <c r="AI15" s="360"/>
      <c r="AJ15" s="360"/>
      <c r="AK15" s="361"/>
      <c r="AL15" s="361"/>
      <c r="AM15" s="361"/>
      <c r="AN15" s="363"/>
      <c r="AO15" s="363"/>
      <c r="AP15" s="363"/>
      <c r="AQ15" s="363"/>
      <c r="AR15" s="363"/>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2"/>
      <c r="DX15" s="638"/>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row>
    <row r="16" spans="1:201" ht="10.4" customHeight="1">
      <c r="A16" s="638"/>
      <c r="B16" s="830"/>
      <c r="C16" s="831"/>
      <c r="D16" s="831"/>
      <c r="E16" s="831"/>
      <c r="F16" s="831"/>
      <c r="G16" s="831"/>
      <c r="H16" s="831"/>
      <c r="I16" s="831"/>
      <c r="J16" s="831"/>
      <c r="K16" s="831"/>
      <c r="L16" s="831"/>
      <c r="M16" s="831"/>
      <c r="N16" s="831"/>
      <c r="O16" s="831"/>
      <c r="P16" s="831"/>
      <c r="Q16" s="831"/>
      <c r="R16" s="831"/>
      <c r="S16" s="831"/>
      <c r="T16" s="831"/>
      <c r="U16" s="831"/>
      <c r="V16" s="832"/>
      <c r="W16" s="733"/>
      <c r="X16" s="734"/>
      <c r="Y16" s="734"/>
      <c r="Z16" s="734"/>
      <c r="AA16" s="734"/>
      <c r="AB16" s="735"/>
      <c r="AC16" s="793"/>
      <c r="AD16" s="794"/>
      <c r="AE16" s="795"/>
      <c r="AF16" s="553"/>
      <c r="AG16" s="553"/>
      <c r="AH16" s="553"/>
      <c r="AI16" s="553"/>
      <c r="AJ16" s="553"/>
      <c r="AN16" s="552"/>
      <c r="AO16" s="552"/>
      <c r="AP16" s="552"/>
      <c r="AQ16" s="552"/>
      <c r="AR16" s="552"/>
      <c r="DT16"/>
      <c r="DU16"/>
      <c r="DW16" s="149"/>
      <c r="DX16" s="638"/>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row>
    <row r="17" spans="1:201">
      <c r="A17" s="638"/>
      <c r="B17" s="830"/>
      <c r="C17" s="831"/>
      <c r="D17" s="831"/>
      <c r="E17" s="831"/>
      <c r="F17" s="831"/>
      <c r="G17" s="831"/>
      <c r="H17" s="831"/>
      <c r="I17" s="831"/>
      <c r="J17" s="831"/>
      <c r="K17" s="831"/>
      <c r="L17" s="831"/>
      <c r="M17" s="831"/>
      <c r="N17" s="831"/>
      <c r="O17" s="831"/>
      <c r="P17" s="831"/>
      <c r="Q17" s="831"/>
      <c r="R17" s="831"/>
      <c r="S17" s="831"/>
      <c r="T17" s="831"/>
      <c r="U17" s="831"/>
      <c r="V17" s="832"/>
      <c r="W17" s="558" t="s">
        <v>234</v>
      </c>
      <c r="X17" s="772">
        <f>(SUMIFS(入力シート!G12:G171,入力シート!C12:C171,W17))+(SUMIFS(入力シート!F12:F171,入力シート!C12:C171,W17))</f>
        <v>0</v>
      </c>
      <c r="Y17" s="773"/>
      <c r="Z17" s="774"/>
      <c r="AA17" s="772" t="s">
        <v>235</v>
      </c>
      <c r="AB17" s="851"/>
      <c r="AC17" s="793"/>
      <c r="AD17" s="794"/>
      <c r="AE17" s="795"/>
      <c r="AF17" s="553"/>
      <c r="AG17" s="553"/>
      <c r="AH17" s="553"/>
      <c r="AI17" s="553"/>
      <c r="AJ17" s="553"/>
      <c r="AN17" s="552"/>
      <c r="AO17" s="552"/>
      <c r="AP17" s="552"/>
      <c r="AQ17" s="552"/>
      <c r="AR17" s="552"/>
      <c r="DT17"/>
      <c r="DU17"/>
      <c r="DW17" s="149"/>
      <c r="DX17" s="638"/>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row>
    <row r="18" spans="1:201" ht="15.9" customHeight="1">
      <c r="A18" s="638"/>
      <c r="B18" s="830"/>
      <c r="C18" s="831"/>
      <c r="D18" s="831"/>
      <c r="E18" s="831"/>
      <c r="F18" s="831"/>
      <c r="G18" s="831"/>
      <c r="H18" s="831"/>
      <c r="I18" s="831"/>
      <c r="J18" s="831"/>
      <c r="K18" s="831"/>
      <c r="L18" s="831"/>
      <c r="M18" s="831"/>
      <c r="N18" s="831"/>
      <c r="O18" s="831"/>
      <c r="P18" s="831"/>
      <c r="Q18" s="831"/>
      <c r="R18" s="831"/>
      <c r="S18" s="831"/>
      <c r="T18" s="831"/>
      <c r="U18" s="831"/>
      <c r="V18" s="832"/>
      <c r="W18" s="558" t="s">
        <v>237</v>
      </c>
      <c r="X18" s="772">
        <f>(SUMIFS(入力シート!G12:G171,入力シート!C12:C171,W18))+(SUMIFS(入力シート!F12:F171,入力シート!C12:C171,W18))</f>
        <v>0</v>
      </c>
      <c r="Y18" s="773"/>
      <c r="Z18" s="774"/>
      <c r="AA18" s="772" t="s">
        <v>235</v>
      </c>
      <c r="AB18" s="851"/>
      <c r="AC18" s="793"/>
      <c r="AD18" s="794"/>
      <c r="AE18" s="795"/>
      <c r="AF18" s="551"/>
      <c r="AG18" s="551"/>
      <c r="AH18" s="551"/>
      <c r="AI18" s="551"/>
      <c r="AJ18" s="551"/>
      <c r="AN18" s="552"/>
      <c r="AO18" s="552"/>
      <c r="AP18" s="552"/>
      <c r="AQ18" s="552"/>
      <c r="AR18" s="552"/>
      <c r="DT18"/>
      <c r="DU18"/>
      <c r="DW18" s="149"/>
      <c r="DX18" s="638"/>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row>
    <row r="19" spans="1:201" ht="8.4" customHeight="1">
      <c r="A19" s="638"/>
      <c r="B19" s="830"/>
      <c r="C19" s="831"/>
      <c r="D19" s="831"/>
      <c r="E19" s="831"/>
      <c r="F19" s="831"/>
      <c r="G19" s="831"/>
      <c r="H19" s="831"/>
      <c r="I19" s="831"/>
      <c r="J19" s="831"/>
      <c r="K19" s="831"/>
      <c r="L19" s="831"/>
      <c r="M19" s="831"/>
      <c r="N19" s="831"/>
      <c r="O19" s="831"/>
      <c r="P19" s="831"/>
      <c r="Q19" s="831"/>
      <c r="R19" s="831"/>
      <c r="S19" s="831"/>
      <c r="T19" s="831"/>
      <c r="U19" s="831"/>
      <c r="V19" s="832"/>
      <c r="W19" s="724" t="s">
        <v>130</v>
      </c>
      <c r="X19" s="712">
        <f>SUM(X17:Z18)</f>
        <v>0</v>
      </c>
      <c r="Y19" s="713"/>
      <c r="Z19" s="714"/>
      <c r="AA19" s="772" t="s">
        <v>235</v>
      </c>
      <c r="AB19" s="851"/>
      <c r="AC19" s="793"/>
      <c r="AD19" s="794"/>
      <c r="AE19" s="795"/>
      <c r="DT19"/>
      <c r="DU19"/>
      <c r="DW19" s="149"/>
      <c r="DX19" s="638"/>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row>
    <row r="20" spans="1:201" ht="8.4" customHeight="1">
      <c r="A20" s="638"/>
      <c r="B20" s="833"/>
      <c r="C20" s="834"/>
      <c r="D20" s="834"/>
      <c r="E20" s="834"/>
      <c r="F20" s="834"/>
      <c r="G20" s="834"/>
      <c r="H20" s="834"/>
      <c r="I20" s="834"/>
      <c r="J20" s="834"/>
      <c r="K20" s="834"/>
      <c r="L20" s="834"/>
      <c r="M20" s="834"/>
      <c r="N20" s="834"/>
      <c r="O20" s="834"/>
      <c r="P20" s="834"/>
      <c r="Q20" s="834"/>
      <c r="R20" s="834"/>
      <c r="S20" s="834"/>
      <c r="T20" s="834"/>
      <c r="U20" s="834"/>
      <c r="V20" s="835"/>
      <c r="W20" s="725"/>
      <c r="X20" s="721"/>
      <c r="Y20" s="722"/>
      <c r="Z20" s="723"/>
      <c r="AA20" s="721"/>
      <c r="AB20" s="873"/>
      <c r="AC20" s="796"/>
      <c r="AD20" s="797"/>
      <c r="AE20" s="798"/>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19"/>
      <c r="DX20" s="638"/>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row>
    <row r="21" spans="1:201" ht="10.4" customHeight="1">
      <c r="A21" s="638"/>
      <c r="B21" s="848" t="s">
        <v>279</v>
      </c>
      <c r="C21" s="849"/>
      <c r="D21" s="849"/>
      <c r="E21" s="849"/>
      <c r="F21" s="849"/>
      <c r="G21" s="849"/>
      <c r="H21" s="849"/>
      <c r="I21" s="849"/>
      <c r="J21" s="849"/>
      <c r="K21" s="849"/>
      <c r="L21" s="849"/>
      <c r="M21" s="849"/>
      <c r="N21" s="849"/>
      <c r="O21" s="849"/>
      <c r="P21" s="849"/>
      <c r="Q21" s="849"/>
      <c r="R21" s="849"/>
      <c r="S21" s="849"/>
      <c r="T21" s="849"/>
      <c r="U21" s="849"/>
      <c r="V21" s="850"/>
      <c r="W21" s="867" t="s">
        <v>371</v>
      </c>
      <c r="X21" s="867"/>
      <c r="Y21" s="867"/>
      <c r="Z21" s="867"/>
      <c r="AA21" s="867"/>
      <c r="AB21" s="867"/>
      <c r="AC21" s="745" t="s">
        <v>272</v>
      </c>
      <c r="AD21" s="746"/>
      <c r="AE21" s="747"/>
      <c r="AF21" s="360"/>
      <c r="AG21" s="360"/>
      <c r="AH21" s="360"/>
      <c r="AI21" s="360"/>
      <c r="AJ21" s="360"/>
      <c r="AK21" s="361"/>
      <c r="AL21" s="361"/>
      <c r="AM21" s="361"/>
      <c r="AN21" s="363"/>
      <c r="AO21" s="363"/>
      <c r="AP21" s="363"/>
      <c r="AQ21" s="363"/>
      <c r="AR21" s="363"/>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2"/>
      <c r="DX21" s="638"/>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row>
    <row r="22" spans="1:201" ht="10.4" customHeight="1">
      <c r="A22" s="638"/>
      <c r="B22" s="761"/>
      <c r="C22" s="762"/>
      <c r="D22" s="762"/>
      <c r="E22" s="762"/>
      <c r="F22" s="762"/>
      <c r="G22" s="762"/>
      <c r="H22" s="762"/>
      <c r="I22" s="762"/>
      <c r="J22" s="762"/>
      <c r="K22" s="762"/>
      <c r="L22" s="762"/>
      <c r="M22" s="762"/>
      <c r="N22" s="762"/>
      <c r="O22" s="762"/>
      <c r="P22" s="762"/>
      <c r="Q22" s="762"/>
      <c r="R22" s="762"/>
      <c r="S22" s="762"/>
      <c r="T22" s="762"/>
      <c r="U22" s="762"/>
      <c r="V22" s="763"/>
      <c r="W22" s="867"/>
      <c r="X22" s="867"/>
      <c r="Y22" s="867"/>
      <c r="Z22" s="867"/>
      <c r="AA22" s="867"/>
      <c r="AB22" s="867"/>
      <c r="AC22" s="748"/>
      <c r="AD22" s="749"/>
      <c r="AE22" s="750"/>
      <c r="AF22" s="553"/>
      <c r="AG22" s="553"/>
      <c r="AH22" s="553"/>
      <c r="AI22" s="553"/>
      <c r="AJ22" s="553"/>
      <c r="AN22" s="552"/>
      <c r="AO22" s="552"/>
      <c r="AP22" s="552"/>
      <c r="AQ22" s="552"/>
      <c r="AR22" s="552"/>
      <c r="DT22"/>
      <c r="DU22"/>
      <c r="DW22" s="149"/>
      <c r="DX22" s="638"/>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row>
    <row r="23" spans="1:201" ht="10.4" customHeight="1">
      <c r="A23" s="638"/>
      <c r="B23" s="830">
        <f>入力シート!$P$2+1</f>
        <v>1</v>
      </c>
      <c r="C23" s="831"/>
      <c r="D23" s="831"/>
      <c r="E23" s="831"/>
      <c r="F23" s="831"/>
      <c r="G23" s="831"/>
      <c r="H23" s="831"/>
      <c r="I23" s="831"/>
      <c r="J23" s="831"/>
      <c r="K23" s="831"/>
      <c r="L23" s="831"/>
      <c r="M23" s="831"/>
      <c r="N23" s="831"/>
      <c r="O23" s="831"/>
      <c r="P23" s="831"/>
      <c r="Q23" s="831"/>
      <c r="R23" s="831"/>
      <c r="S23" s="831"/>
      <c r="T23" s="831"/>
      <c r="U23" s="831"/>
      <c r="V23" s="832"/>
      <c r="W23" s="824" t="s">
        <v>228</v>
      </c>
      <c r="X23" s="716"/>
      <c r="Y23" s="708" t="s">
        <v>229</v>
      </c>
      <c r="Z23" s="716"/>
      <c r="AA23" s="708" t="s">
        <v>230</v>
      </c>
      <c r="AB23" s="709"/>
      <c r="AC23" s="748"/>
      <c r="AD23" s="749"/>
      <c r="AE23" s="750"/>
      <c r="AF23" s="553"/>
      <c r="AG23" s="553"/>
      <c r="AH23" s="553"/>
      <c r="AI23" s="553"/>
      <c r="AJ23" s="553"/>
      <c r="AN23" s="552"/>
      <c r="AO23" s="552"/>
      <c r="AP23" s="552"/>
      <c r="AQ23" s="552"/>
      <c r="AR23" s="552"/>
      <c r="DT23"/>
      <c r="DU23"/>
      <c r="DW23" s="149"/>
      <c r="DX23" s="638"/>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row>
    <row r="24" spans="1:201" ht="10.4" customHeight="1">
      <c r="A24" s="638"/>
      <c r="B24" s="830"/>
      <c r="C24" s="831"/>
      <c r="D24" s="831"/>
      <c r="E24" s="831"/>
      <c r="F24" s="831"/>
      <c r="G24" s="831"/>
      <c r="H24" s="831"/>
      <c r="I24" s="831"/>
      <c r="J24" s="831"/>
      <c r="K24" s="831"/>
      <c r="L24" s="831"/>
      <c r="M24" s="831"/>
      <c r="N24" s="831"/>
      <c r="O24" s="831"/>
      <c r="P24" s="831"/>
      <c r="Q24" s="831"/>
      <c r="R24" s="831"/>
      <c r="S24" s="831"/>
      <c r="T24" s="831"/>
      <c r="U24" s="831"/>
      <c r="V24" s="832"/>
      <c r="W24" s="736">
        <f>入力シート!N172</f>
        <v>0</v>
      </c>
      <c r="X24" s="737"/>
      <c r="Y24" s="742">
        <f>入力シート!O172</f>
        <v>0</v>
      </c>
      <c r="Z24" s="737"/>
      <c r="AA24" s="742">
        <f>入力シート!P172</f>
        <v>0</v>
      </c>
      <c r="AB24" s="754"/>
      <c r="AC24" s="748"/>
      <c r="AD24" s="749"/>
      <c r="AE24" s="750"/>
      <c r="AF24" s="553"/>
      <c r="AG24" s="553"/>
      <c r="AH24" s="553"/>
      <c r="AI24" s="553"/>
      <c r="AJ24" s="553"/>
      <c r="AN24" s="552"/>
      <c r="AO24" s="552"/>
      <c r="AP24" s="552"/>
      <c r="AQ24" s="552"/>
      <c r="AR24" s="552"/>
      <c r="DT24"/>
      <c r="DU24"/>
      <c r="DW24" s="149"/>
      <c r="DX24" s="638"/>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row>
    <row r="25" spans="1:201" ht="10.4" customHeight="1">
      <c r="A25" s="638"/>
      <c r="B25" s="830"/>
      <c r="C25" s="831"/>
      <c r="D25" s="831"/>
      <c r="E25" s="831"/>
      <c r="F25" s="831"/>
      <c r="G25" s="831"/>
      <c r="H25" s="831"/>
      <c r="I25" s="831"/>
      <c r="J25" s="831"/>
      <c r="K25" s="831"/>
      <c r="L25" s="831"/>
      <c r="M25" s="831"/>
      <c r="N25" s="831"/>
      <c r="O25" s="831"/>
      <c r="P25" s="831"/>
      <c r="Q25" s="831"/>
      <c r="R25" s="831"/>
      <c r="S25" s="831"/>
      <c r="T25" s="831"/>
      <c r="U25" s="831"/>
      <c r="V25" s="832"/>
      <c r="W25" s="738"/>
      <c r="X25" s="739"/>
      <c r="Y25" s="743"/>
      <c r="Z25" s="739"/>
      <c r="AA25" s="743"/>
      <c r="AB25" s="755"/>
      <c r="AC25" s="748"/>
      <c r="AD25" s="749"/>
      <c r="AE25" s="750"/>
      <c r="AF25" s="551"/>
      <c r="AG25" s="551"/>
      <c r="AH25" s="551"/>
      <c r="AI25" s="551"/>
      <c r="AJ25" s="551"/>
      <c r="AN25" s="552"/>
      <c r="AO25" s="552"/>
      <c r="AP25" s="552"/>
      <c r="AQ25" s="552"/>
      <c r="AR25" s="552"/>
      <c r="DT25"/>
      <c r="DU25"/>
      <c r="DW25" s="149"/>
      <c r="DX25" s="638"/>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row>
    <row r="26" spans="1:201" ht="10.4" customHeight="1">
      <c r="A26" s="638"/>
      <c r="B26" s="830"/>
      <c r="C26" s="831"/>
      <c r="D26" s="831"/>
      <c r="E26" s="831"/>
      <c r="F26" s="831"/>
      <c r="G26" s="831"/>
      <c r="H26" s="831"/>
      <c r="I26" s="831"/>
      <c r="J26" s="831"/>
      <c r="K26" s="831"/>
      <c r="L26" s="831"/>
      <c r="M26" s="831"/>
      <c r="N26" s="831"/>
      <c r="O26" s="831"/>
      <c r="P26" s="831"/>
      <c r="Q26" s="831"/>
      <c r="R26" s="831"/>
      <c r="S26" s="831"/>
      <c r="T26" s="831"/>
      <c r="U26" s="831"/>
      <c r="V26" s="832"/>
      <c r="W26" s="865"/>
      <c r="X26" s="866"/>
      <c r="Y26" s="877"/>
      <c r="Z26" s="866"/>
      <c r="AA26" s="877"/>
      <c r="AB26" s="878"/>
      <c r="AC26" s="748"/>
      <c r="AD26" s="749"/>
      <c r="AE26" s="750"/>
      <c r="AF26" s="551"/>
      <c r="AG26" s="551"/>
      <c r="AH26" s="551"/>
      <c r="AI26" s="551"/>
      <c r="AJ26" s="551"/>
      <c r="AN26" s="552"/>
      <c r="AO26" s="552"/>
      <c r="AP26" s="552"/>
      <c r="AQ26" s="552"/>
      <c r="AR26" s="552"/>
      <c r="DT26"/>
      <c r="DU26"/>
      <c r="DW26" s="149"/>
      <c r="DX26" s="638"/>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row>
    <row r="27" spans="1:201" ht="10.4" customHeight="1">
      <c r="A27" s="638"/>
      <c r="B27" s="830"/>
      <c r="C27" s="831"/>
      <c r="D27" s="831"/>
      <c r="E27" s="831"/>
      <c r="F27" s="831"/>
      <c r="G27" s="831"/>
      <c r="H27" s="831"/>
      <c r="I27" s="831"/>
      <c r="J27" s="831"/>
      <c r="K27" s="831"/>
      <c r="L27" s="831"/>
      <c r="M27" s="831"/>
      <c r="N27" s="831"/>
      <c r="O27" s="831"/>
      <c r="P27" s="831"/>
      <c r="Q27" s="831"/>
      <c r="R27" s="831"/>
      <c r="S27" s="831"/>
      <c r="T27" s="831"/>
      <c r="U27" s="831"/>
      <c r="V27" s="832"/>
      <c r="W27" s="874" t="s">
        <v>280</v>
      </c>
      <c r="X27" s="875"/>
      <c r="Y27" s="875"/>
      <c r="Z27" s="875"/>
      <c r="AA27" s="875"/>
      <c r="AB27" s="876"/>
      <c r="AC27" s="790" t="s">
        <v>236</v>
      </c>
      <c r="AD27" s="791"/>
      <c r="AE27" s="792"/>
      <c r="AF27" s="360"/>
      <c r="AG27" s="360"/>
      <c r="AH27" s="360"/>
      <c r="AI27" s="360"/>
      <c r="AJ27" s="360"/>
      <c r="AK27" s="361"/>
      <c r="AL27" s="361"/>
      <c r="AM27" s="361"/>
      <c r="AN27" s="363"/>
      <c r="AO27" s="363"/>
      <c r="AP27" s="363"/>
      <c r="AQ27" s="363"/>
      <c r="AR27" s="363"/>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2"/>
      <c r="DX27" s="638"/>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row>
    <row r="28" spans="1:201" ht="10.4" customHeight="1">
      <c r="A28" s="638"/>
      <c r="B28" s="830"/>
      <c r="C28" s="831"/>
      <c r="D28" s="831"/>
      <c r="E28" s="831"/>
      <c r="F28" s="831"/>
      <c r="G28" s="831"/>
      <c r="H28" s="831"/>
      <c r="I28" s="831"/>
      <c r="J28" s="831"/>
      <c r="K28" s="831"/>
      <c r="L28" s="831"/>
      <c r="M28" s="831"/>
      <c r="N28" s="831"/>
      <c r="O28" s="831"/>
      <c r="P28" s="831"/>
      <c r="Q28" s="831"/>
      <c r="R28" s="831"/>
      <c r="S28" s="831"/>
      <c r="T28" s="831"/>
      <c r="U28" s="831"/>
      <c r="V28" s="832"/>
      <c r="W28" s="733"/>
      <c r="X28" s="734"/>
      <c r="Y28" s="734"/>
      <c r="Z28" s="734"/>
      <c r="AA28" s="734"/>
      <c r="AB28" s="735"/>
      <c r="AC28" s="793"/>
      <c r="AD28" s="794"/>
      <c r="AE28" s="795"/>
      <c r="AF28" s="553"/>
      <c r="AG28" s="553"/>
      <c r="AH28" s="553"/>
      <c r="AI28" s="553"/>
      <c r="AJ28" s="553"/>
      <c r="AN28" s="552"/>
      <c r="AO28" s="552"/>
      <c r="AP28" s="552"/>
      <c r="AQ28" s="552"/>
      <c r="AR28" s="552"/>
      <c r="DT28"/>
      <c r="DU28"/>
      <c r="DW28" s="149"/>
      <c r="DX28" s="638"/>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row>
    <row r="29" spans="1:201">
      <c r="A29" s="638"/>
      <c r="B29" s="830"/>
      <c r="C29" s="831"/>
      <c r="D29" s="831"/>
      <c r="E29" s="831"/>
      <c r="F29" s="831"/>
      <c r="G29" s="831"/>
      <c r="H29" s="831"/>
      <c r="I29" s="831"/>
      <c r="J29" s="831"/>
      <c r="K29" s="831"/>
      <c r="L29" s="831"/>
      <c r="M29" s="831"/>
      <c r="N29" s="831"/>
      <c r="O29" s="831"/>
      <c r="P29" s="831"/>
      <c r="Q29" s="831"/>
      <c r="R29" s="831"/>
      <c r="S29" s="831"/>
      <c r="T29" s="831"/>
      <c r="U29" s="831"/>
      <c r="V29" s="832"/>
      <c r="W29" s="558" t="s">
        <v>234</v>
      </c>
      <c r="X29" s="772">
        <f>(SUMIFS(入力シート!L12:L171,入力シート!C12:C171,"男"))+SUMIFS(入力シート!M12:M171,入力シート!C12:C171,"男")</f>
        <v>0</v>
      </c>
      <c r="Y29" s="773"/>
      <c r="Z29" s="774"/>
      <c r="AA29" s="775" t="s">
        <v>235</v>
      </c>
      <c r="AB29" s="776"/>
      <c r="AC29" s="793"/>
      <c r="AD29" s="794"/>
      <c r="AE29" s="795"/>
      <c r="AF29" s="553"/>
      <c r="AG29" s="553"/>
      <c r="AH29" s="553"/>
      <c r="AI29" s="553"/>
      <c r="AJ29" s="553"/>
      <c r="AN29" s="552"/>
      <c r="AO29" s="552"/>
      <c r="AP29" s="552"/>
      <c r="AQ29" s="552"/>
      <c r="AR29" s="552"/>
      <c r="DT29"/>
      <c r="DU29"/>
      <c r="DW29" s="149"/>
      <c r="DX29" s="638"/>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row>
    <row r="30" spans="1:201" ht="15.65" customHeight="1">
      <c r="A30" s="638"/>
      <c r="B30" s="830"/>
      <c r="C30" s="831"/>
      <c r="D30" s="831"/>
      <c r="E30" s="831"/>
      <c r="F30" s="831"/>
      <c r="G30" s="831"/>
      <c r="H30" s="831"/>
      <c r="I30" s="831"/>
      <c r="J30" s="831"/>
      <c r="K30" s="831"/>
      <c r="L30" s="831"/>
      <c r="M30" s="831"/>
      <c r="N30" s="831"/>
      <c r="O30" s="831"/>
      <c r="P30" s="831"/>
      <c r="Q30" s="831"/>
      <c r="R30" s="831"/>
      <c r="S30" s="831"/>
      <c r="T30" s="831"/>
      <c r="U30" s="831"/>
      <c r="V30" s="832"/>
      <c r="W30" s="558" t="s">
        <v>237</v>
      </c>
      <c r="X30" s="772">
        <f>(SUMIFS(入力シート!L12:L171,入力シート!C12:C171,"女"))+SUMIFS(入力シート!M12:M171,入力シート!C12:C171,"女")</f>
        <v>0</v>
      </c>
      <c r="Y30" s="773"/>
      <c r="Z30" s="774"/>
      <c r="AA30" s="775" t="s">
        <v>235</v>
      </c>
      <c r="AB30" s="776"/>
      <c r="AC30" s="793"/>
      <c r="AD30" s="794"/>
      <c r="AE30" s="795"/>
      <c r="AF30" s="551"/>
      <c r="AG30" s="551"/>
      <c r="AH30" s="551"/>
      <c r="AI30" s="551"/>
      <c r="AJ30" s="551"/>
      <c r="AN30" s="552"/>
      <c r="AO30" s="552"/>
      <c r="AP30" s="552"/>
      <c r="AQ30" s="552"/>
      <c r="AR30" s="552"/>
      <c r="DT30"/>
      <c r="DU30"/>
      <c r="DW30" s="149"/>
      <c r="DX30" s="638"/>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row>
    <row r="31" spans="1:201" ht="9.9" customHeight="1">
      <c r="B31" s="830"/>
      <c r="C31" s="831"/>
      <c r="D31" s="831"/>
      <c r="E31" s="831"/>
      <c r="F31" s="831"/>
      <c r="G31" s="831"/>
      <c r="H31" s="831"/>
      <c r="I31" s="831"/>
      <c r="J31" s="831"/>
      <c r="K31" s="831"/>
      <c r="L31" s="831"/>
      <c r="M31" s="831"/>
      <c r="N31" s="831"/>
      <c r="O31" s="831"/>
      <c r="P31" s="831"/>
      <c r="Q31" s="831"/>
      <c r="R31" s="831"/>
      <c r="S31" s="831"/>
      <c r="T31" s="831"/>
      <c r="U31" s="831"/>
      <c r="V31" s="832"/>
      <c r="W31" s="724" t="s">
        <v>130</v>
      </c>
      <c r="X31" s="712">
        <f>SUM(X29:Z30)</f>
        <v>0</v>
      </c>
      <c r="Y31" s="713"/>
      <c r="Z31" s="714"/>
      <c r="AA31" s="775" t="s">
        <v>235</v>
      </c>
      <c r="AB31" s="776"/>
      <c r="AC31" s="793"/>
      <c r="AD31" s="794"/>
      <c r="AE31" s="795"/>
      <c r="DT31"/>
      <c r="DU31"/>
      <c r="DW31" s="149"/>
      <c r="DX31" s="151"/>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row>
    <row r="32" spans="1:201" ht="9.9" customHeight="1">
      <c r="B32" s="833"/>
      <c r="C32" s="834"/>
      <c r="D32" s="834"/>
      <c r="E32" s="834"/>
      <c r="F32" s="834"/>
      <c r="G32" s="834"/>
      <c r="H32" s="834"/>
      <c r="I32" s="834"/>
      <c r="J32" s="834"/>
      <c r="K32" s="834"/>
      <c r="L32" s="834"/>
      <c r="M32" s="834"/>
      <c r="N32" s="834"/>
      <c r="O32" s="834"/>
      <c r="P32" s="834"/>
      <c r="Q32" s="834"/>
      <c r="R32" s="834"/>
      <c r="S32" s="834"/>
      <c r="T32" s="834"/>
      <c r="U32" s="834"/>
      <c r="V32" s="835"/>
      <c r="W32" s="725"/>
      <c r="X32" s="721"/>
      <c r="Y32" s="722"/>
      <c r="Z32" s="723"/>
      <c r="AA32" s="821"/>
      <c r="AB32" s="822"/>
      <c r="AC32" s="796"/>
      <c r="AD32" s="797"/>
      <c r="AE32" s="798"/>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19"/>
      <c r="DX32" s="151"/>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row>
    <row r="33" spans="1:201" ht="10.4" customHeight="1">
      <c r="B33"/>
      <c r="C33"/>
      <c r="H33" s="154"/>
      <c r="I33" s="154"/>
      <c r="J33" s="806" t="s">
        <v>372</v>
      </c>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806"/>
      <c r="AL33" s="806"/>
      <c r="AM33" s="806"/>
      <c r="AN33" s="806"/>
      <c r="AO33" s="806"/>
      <c r="AP33" s="806"/>
      <c r="AQ33" s="806"/>
      <c r="AR33" s="806"/>
      <c r="AS33" s="806"/>
      <c r="AT33" s="806"/>
      <c r="AU33" s="806"/>
      <c r="AV33" s="806"/>
      <c r="AW33" s="806"/>
      <c r="AX33" s="806"/>
      <c r="AY33" s="806"/>
      <c r="AZ33" s="806"/>
      <c r="BA33" s="806"/>
      <c r="BB33" s="806"/>
      <c r="BC33" s="806"/>
      <c r="BD33" s="806"/>
      <c r="BE33" s="806"/>
      <c r="BF33" s="806"/>
      <c r="BG33" s="806"/>
      <c r="BH33" s="806"/>
      <c r="BI33" s="806"/>
      <c r="BJ33" s="806"/>
      <c r="BK33" s="806"/>
      <c r="BL33" s="806"/>
      <c r="BM33" s="806"/>
      <c r="BN33" s="806"/>
      <c r="BO33" s="806"/>
      <c r="BP33" s="806"/>
      <c r="BQ33" s="806"/>
      <c r="BR33" s="806"/>
      <c r="BS33" s="806"/>
      <c r="BT33" s="806"/>
      <c r="BU33" s="806"/>
      <c r="BV33" s="806"/>
      <c r="BW33" s="806"/>
      <c r="BX33" s="806"/>
      <c r="BY33" s="806"/>
      <c r="BZ33" s="806"/>
      <c r="CA33" s="806"/>
      <c r="CB33" s="806"/>
      <c r="CC33" s="806"/>
      <c r="CD33" s="806"/>
      <c r="CE33" s="806"/>
      <c r="CF33" s="806"/>
      <c r="CG33" s="806"/>
      <c r="CH33" s="806"/>
      <c r="CI33" s="806"/>
      <c r="CJ33" s="806"/>
      <c r="CK33" s="806"/>
      <c r="CL33" s="806"/>
      <c r="CM33" s="806"/>
      <c r="CN33" s="806"/>
      <c r="CO33" s="806"/>
      <c r="CP33" s="806"/>
      <c r="CQ33" s="806"/>
      <c r="CR33" s="806"/>
      <c r="CS33" s="806"/>
      <c r="CT33" s="806"/>
      <c r="CU33" s="806"/>
      <c r="CV33" s="806"/>
      <c r="CW33" s="806"/>
      <c r="CX33" s="806"/>
      <c r="CY33" s="806"/>
      <c r="CZ33" s="806"/>
      <c r="DA33" s="806"/>
      <c r="DB33" s="806"/>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row>
    <row r="34" spans="1:201" ht="10.4" customHeight="1">
      <c r="B34"/>
      <c r="C34"/>
      <c r="D34" s="152"/>
      <c r="E34" s="153"/>
      <c r="G34" s="154"/>
      <c r="H34" s="154"/>
      <c r="I34" s="154"/>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807"/>
      <c r="AI34" s="807"/>
      <c r="AJ34" s="807"/>
      <c r="AK34" s="807"/>
      <c r="AL34" s="807"/>
      <c r="AM34" s="807"/>
      <c r="AN34" s="807"/>
      <c r="AO34" s="807"/>
      <c r="AP34" s="807"/>
      <c r="AQ34" s="807"/>
      <c r="AR34" s="807"/>
      <c r="AS34" s="807"/>
      <c r="AT34" s="807"/>
      <c r="AU34" s="807"/>
      <c r="AV34" s="807"/>
      <c r="AW34" s="807"/>
      <c r="AX34" s="807"/>
      <c r="AY34" s="807"/>
      <c r="AZ34" s="807"/>
      <c r="BA34" s="807"/>
      <c r="BB34" s="807"/>
      <c r="BC34" s="807"/>
      <c r="BD34" s="807"/>
      <c r="BE34" s="807"/>
      <c r="BF34" s="807"/>
      <c r="BG34" s="807"/>
      <c r="BH34" s="807"/>
      <c r="BI34" s="807"/>
      <c r="BJ34" s="807"/>
      <c r="BK34" s="807"/>
      <c r="BL34" s="807"/>
      <c r="BM34" s="807"/>
      <c r="BN34" s="807"/>
      <c r="BO34" s="807"/>
      <c r="BP34" s="807"/>
      <c r="BQ34" s="807"/>
      <c r="BR34" s="807"/>
      <c r="BS34" s="807"/>
      <c r="BT34" s="807"/>
      <c r="BU34" s="807"/>
      <c r="BV34" s="807"/>
      <c r="BW34" s="807"/>
      <c r="BX34" s="807"/>
      <c r="BY34" s="807"/>
      <c r="BZ34" s="807"/>
      <c r="CA34" s="807"/>
      <c r="CB34" s="807"/>
      <c r="CC34" s="807"/>
      <c r="CD34" s="807"/>
      <c r="CE34" s="807"/>
      <c r="CF34" s="807"/>
      <c r="CG34" s="807"/>
      <c r="CH34" s="807"/>
      <c r="CI34" s="807"/>
      <c r="CJ34" s="807"/>
      <c r="CK34" s="807"/>
      <c r="CL34" s="807"/>
      <c r="CM34" s="807"/>
      <c r="CN34" s="807"/>
      <c r="CO34" s="807"/>
      <c r="CP34" s="807"/>
      <c r="CQ34" s="807"/>
      <c r="CR34" s="807"/>
      <c r="CS34" s="807"/>
      <c r="CT34" s="807"/>
      <c r="CU34" s="807"/>
      <c r="CV34" s="807"/>
      <c r="CW34" s="807"/>
      <c r="CX34" s="807"/>
      <c r="CY34" s="807"/>
      <c r="CZ34" s="807"/>
      <c r="DA34" s="807"/>
      <c r="DB34" s="807"/>
      <c r="DT34"/>
      <c r="DU3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row>
    <row r="35" spans="1:201" ht="10.4" customHeight="1">
      <c r="B35"/>
      <c r="C35"/>
      <c r="D35" s="152"/>
      <c r="E35" s="153"/>
      <c r="G35" s="154"/>
      <c r="H35" s="154"/>
      <c r="I35" s="154"/>
      <c r="J35" s="807" t="s">
        <v>316</v>
      </c>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807"/>
      <c r="AI35" s="807"/>
      <c r="AJ35" s="807"/>
      <c r="AK35" s="807"/>
      <c r="AL35" s="807"/>
      <c r="AM35" s="807"/>
      <c r="AN35" s="807"/>
      <c r="AO35" s="807"/>
      <c r="AP35" s="807"/>
      <c r="AQ35" s="807"/>
      <c r="AR35" s="807"/>
      <c r="AS35" s="807"/>
      <c r="AT35" s="807"/>
      <c r="AU35" s="807"/>
      <c r="AV35" s="807"/>
      <c r="AW35" s="807"/>
      <c r="AX35" s="807"/>
      <c r="AY35" s="807"/>
      <c r="AZ35" s="807"/>
      <c r="BA35" s="807"/>
      <c r="BB35" s="807"/>
      <c r="BC35" s="807"/>
      <c r="BD35" s="807"/>
      <c r="BE35" s="807"/>
      <c r="BF35" s="807"/>
      <c r="BG35" s="807"/>
      <c r="BH35" s="807"/>
      <c r="BI35" s="807"/>
      <c r="BJ35" s="807"/>
      <c r="BK35" s="807"/>
      <c r="BL35" s="807"/>
      <c r="BM35" s="807"/>
      <c r="BN35" s="807"/>
      <c r="BO35" s="807"/>
      <c r="BP35" s="807"/>
      <c r="BQ35" s="807"/>
      <c r="BR35" s="807"/>
      <c r="BS35" s="807"/>
      <c r="BT35" s="807"/>
      <c r="BU35" s="807"/>
      <c r="BV35" s="807"/>
      <c r="BW35" s="807"/>
      <c r="BX35" s="807"/>
      <c r="BY35" s="807"/>
      <c r="BZ35" s="807"/>
      <c r="CA35" s="807"/>
      <c r="CB35" s="807"/>
      <c r="CC35" s="807"/>
      <c r="CD35" s="807"/>
      <c r="CE35" s="807"/>
      <c r="CF35" s="807"/>
      <c r="CG35" s="807"/>
      <c r="CH35" s="807"/>
      <c r="CI35" s="807"/>
      <c r="CJ35" s="807"/>
      <c r="CK35" s="807"/>
      <c r="CL35" s="807"/>
      <c r="CM35" s="807"/>
      <c r="CN35" s="807"/>
      <c r="CO35" s="807"/>
      <c r="CP35" s="807"/>
      <c r="CQ35" s="807"/>
      <c r="CR35" s="807"/>
      <c r="CS35" s="807"/>
      <c r="CT35" s="807"/>
      <c r="CU35" s="807"/>
      <c r="CV35" s="807"/>
      <c r="CW35" s="807"/>
      <c r="CX35" s="807"/>
      <c r="CY35" s="807"/>
      <c r="CZ35" s="807"/>
      <c r="DA35" s="807"/>
      <c r="DB35" s="807"/>
      <c r="DC35" s="151"/>
      <c r="DD35" s="151"/>
      <c r="DE35" s="151"/>
      <c r="DF35" s="151"/>
      <c r="DT35"/>
      <c r="DU35"/>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row>
    <row r="36" spans="1:201" ht="10.4" customHeight="1">
      <c r="B36"/>
      <c r="C36"/>
      <c r="D36"/>
      <c r="E36"/>
      <c r="F36"/>
      <c r="G36"/>
      <c r="H36" s="155"/>
      <c r="I36" s="155"/>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07"/>
      <c r="AS36" s="807"/>
      <c r="AT36" s="807"/>
      <c r="AU36" s="807"/>
      <c r="AV36" s="807"/>
      <c r="AW36" s="807"/>
      <c r="AX36" s="807"/>
      <c r="AY36" s="807"/>
      <c r="AZ36" s="807"/>
      <c r="BA36" s="807"/>
      <c r="BB36" s="807"/>
      <c r="BC36" s="807"/>
      <c r="BD36" s="807"/>
      <c r="BE36" s="807"/>
      <c r="BF36" s="807"/>
      <c r="BG36" s="807"/>
      <c r="BH36" s="807"/>
      <c r="BI36" s="807"/>
      <c r="BJ36" s="807"/>
      <c r="BK36" s="807"/>
      <c r="BL36" s="807"/>
      <c r="BM36" s="807"/>
      <c r="BN36" s="807"/>
      <c r="BO36" s="807"/>
      <c r="BP36" s="807"/>
      <c r="BQ36" s="807"/>
      <c r="BR36" s="807"/>
      <c r="BS36" s="807"/>
      <c r="BT36" s="807"/>
      <c r="BU36" s="807"/>
      <c r="BV36" s="807"/>
      <c r="BW36" s="807"/>
      <c r="BX36" s="807"/>
      <c r="BY36" s="807"/>
      <c r="BZ36" s="807"/>
      <c r="CA36" s="807"/>
      <c r="CB36" s="807"/>
      <c r="CC36" s="807"/>
      <c r="CD36" s="807"/>
      <c r="CE36" s="807"/>
      <c r="CF36" s="807"/>
      <c r="CG36" s="807"/>
      <c r="CH36" s="807"/>
      <c r="CI36" s="807"/>
      <c r="CJ36" s="807"/>
      <c r="CK36" s="807"/>
      <c r="CL36" s="807"/>
      <c r="CM36" s="807"/>
      <c r="CN36" s="807"/>
      <c r="CO36" s="807"/>
      <c r="CP36" s="807"/>
      <c r="CQ36" s="807"/>
      <c r="CR36" s="807"/>
      <c r="CS36" s="807"/>
      <c r="CT36" s="807"/>
      <c r="CU36" s="807"/>
      <c r="CV36" s="807"/>
      <c r="CW36" s="807"/>
      <c r="CX36" s="807"/>
      <c r="CY36" s="807"/>
      <c r="CZ36" s="807"/>
      <c r="DA36" s="807"/>
      <c r="DB36" s="807"/>
      <c r="DT36"/>
      <c r="DU36"/>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row>
    <row r="37" spans="1:201" ht="10.4" customHeight="1">
      <c r="B37"/>
      <c r="C37"/>
      <c r="D37"/>
      <c r="E37"/>
      <c r="F37"/>
      <c r="G37"/>
      <c r="H37" s="155"/>
      <c r="I37" s="155"/>
      <c r="J37" s="155"/>
      <c r="K37" s="155"/>
      <c r="L37" s="155"/>
      <c r="M37" s="155"/>
      <c r="N37" s="155"/>
      <c r="O37" s="155"/>
      <c r="P37" s="155"/>
      <c r="Q37" s="155"/>
      <c r="R37" s="155"/>
      <c r="S37" s="155"/>
      <c r="T37" s="155"/>
      <c r="U37" s="155"/>
      <c r="V37" s="155"/>
      <c r="W37" s="155"/>
      <c r="X37" s="155"/>
      <c r="Y37" s="155"/>
      <c r="DT37"/>
      <c r="DU37"/>
      <c r="DX37" s="771"/>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row>
    <row r="38" spans="1:201" ht="10.4" customHeight="1">
      <c r="B38"/>
      <c r="C38"/>
      <c r="D38"/>
      <c r="E38"/>
      <c r="F38"/>
      <c r="G38"/>
      <c r="H38" s="155"/>
      <c r="I38" s="155"/>
      <c r="J38" s="155"/>
      <c r="K38" s="155"/>
      <c r="L38" s="155"/>
      <c r="M38" s="155"/>
      <c r="N38" s="155"/>
      <c r="O38" s="155"/>
      <c r="P38" s="155"/>
      <c r="Q38" s="155"/>
      <c r="R38" s="155"/>
      <c r="S38" s="155"/>
      <c r="T38" s="155"/>
      <c r="U38" s="155"/>
      <c r="V38" s="155"/>
      <c r="W38" s="155"/>
      <c r="X38" s="155"/>
      <c r="Y38" s="155"/>
      <c r="DT38"/>
      <c r="DU38"/>
      <c r="DX38" s="771"/>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row>
    <row r="39" spans="1:201" ht="10.4" customHeight="1">
      <c r="B39"/>
      <c r="C39"/>
      <c r="D39"/>
      <c r="E39"/>
      <c r="F39"/>
      <c r="G39"/>
      <c r="H39"/>
      <c r="I39"/>
      <c r="J39"/>
      <c r="K39"/>
      <c r="L39"/>
      <c r="M39"/>
      <c r="N39"/>
      <c r="O39"/>
      <c r="P39"/>
      <c r="Q39"/>
      <c r="R39"/>
      <c r="S39"/>
      <c r="T39"/>
      <c r="U39"/>
      <c r="V39"/>
      <c r="DT39"/>
      <c r="DU39"/>
      <c r="DX39" s="771"/>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row>
    <row r="40" spans="1:201" ht="10.4" customHeight="1">
      <c r="B40" s="777" t="s">
        <v>277</v>
      </c>
      <c r="C40" s="777"/>
      <c r="D40" s="777"/>
      <c r="E40" s="777"/>
      <c r="F40" s="777"/>
      <c r="G40" s="777"/>
      <c r="H40" s="777"/>
      <c r="I40" s="777"/>
      <c r="J40" s="777"/>
      <c r="K40" s="777"/>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77"/>
      <c r="AJ40" s="777"/>
      <c r="AK40" s="777"/>
      <c r="AL40" s="777"/>
      <c r="AM40" s="777"/>
      <c r="AN40" s="777"/>
      <c r="AO40" s="777"/>
      <c r="AP40" s="777"/>
      <c r="AQ40" s="777"/>
      <c r="AR40" s="777"/>
      <c r="AS40" s="777"/>
      <c r="AT40" s="777"/>
      <c r="AU40" s="777"/>
      <c r="AV40" s="777"/>
      <c r="AW40" s="777"/>
      <c r="AX40" s="777"/>
      <c r="DT40" s="143"/>
      <c r="DU40" s="143"/>
      <c r="DV40" s="143"/>
      <c r="DW40" s="143"/>
    </row>
    <row r="41" spans="1:201" ht="10.4" customHeight="1">
      <c r="B41" s="777"/>
      <c r="C41" s="777"/>
      <c r="D41" s="777"/>
      <c r="E41" s="777"/>
      <c r="F41" s="777"/>
      <c r="G41" s="777"/>
      <c r="H41" s="777"/>
      <c r="I41" s="777"/>
      <c r="J41" s="777"/>
      <c r="K41" s="777"/>
      <c r="L41" s="777"/>
      <c r="M41" s="777"/>
      <c r="N41" s="777"/>
      <c r="O41" s="777"/>
      <c r="P41" s="777"/>
      <c r="Q41" s="777"/>
      <c r="R41" s="777"/>
      <c r="S41" s="777"/>
      <c r="T41" s="777"/>
      <c r="U41" s="777"/>
      <c r="V41" s="777"/>
      <c r="W41" s="777"/>
      <c r="X41" s="777"/>
      <c r="Y41" s="777"/>
      <c r="Z41" s="777"/>
      <c r="AA41" s="777"/>
      <c r="AB41" s="777"/>
      <c r="AC41" s="777"/>
      <c r="AD41" s="777"/>
      <c r="AE41" s="777"/>
      <c r="AF41" s="777"/>
      <c r="AG41" s="777"/>
      <c r="AH41" s="777"/>
      <c r="AI41" s="777"/>
      <c r="AJ41" s="777"/>
      <c r="AK41" s="777"/>
      <c r="AL41" s="777"/>
      <c r="AM41" s="777"/>
      <c r="AN41" s="777"/>
      <c r="AO41" s="777"/>
      <c r="AP41" s="777"/>
      <c r="AQ41" s="777"/>
      <c r="AR41" s="777"/>
      <c r="AS41" s="777"/>
      <c r="AT41" s="777"/>
      <c r="AU41" s="777"/>
      <c r="AV41" s="777"/>
      <c r="AW41" s="777"/>
      <c r="AX41" s="777"/>
      <c r="DT41" s="143"/>
      <c r="DU41" s="143"/>
      <c r="DV41" s="143"/>
      <c r="DW41" s="143"/>
    </row>
    <row r="42" spans="1:201" ht="10.4" customHeight="1">
      <c r="A42" s="638"/>
      <c r="B42" s="777"/>
      <c r="C42" s="777"/>
      <c r="D42" s="777"/>
      <c r="E42" s="777"/>
      <c r="F42" s="777"/>
      <c r="G42" s="777"/>
      <c r="H42" s="777"/>
      <c r="I42" s="777"/>
      <c r="J42" s="777"/>
      <c r="K42" s="777"/>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c r="AM42" s="777"/>
      <c r="AN42" s="777"/>
      <c r="AO42" s="777"/>
      <c r="AP42" s="777"/>
      <c r="AQ42" s="777"/>
      <c r="AR42" s="777"/>
      <c r="AS42" s="777"/>
      <c r="AT42" s="777"/>
      <c r="AU42" s="777"/>
      <c r="AV42" s="777"/>
      <c r="AW42" s="777"/>
      <c r="AX42" s="777"/>
      <c r="CD42" s="699" t="s">
        <v>227</v>
      </c>
      <c r="CE42" s="700"/>
      <c r="CF42" s="700"/>
      <c r="CG42" s="700"/>
      <c r="CH42" s="700"/>
      <c r="CI42" s="700"/>
      <c r="CJ42" s="700"/>
      <c r="CK42" s="700"/>
      <c r="CL42" s="700"/>
      <c r="CM42" s="701"/>
      <c r="CN42" s="805">
        <f>入力シート!$C$2</f>
        <v>0</v>
      </c>
      <c r="CO42" s="805"/>
      <c r="CP42" s="805"/>
      <c r="CQ42" s="805"/>
      <c r="CR42" s="805"/>
      <c r="CS42" s="805"/>
      <c r="CT42" s="805"/>
      <c r="CU42" s="805"/>
      <c r="CV42" s="805"/>
      <c r="CW42" s="805"/>
      <c r="CX42" s="805"/>
      <c r="CY42" s="805"/>
      <c r="CZ42" s="805"/>
      <c r="DA42" s="805"/>
      <c r="DB42" s="805"/>
      <c r="DC42" s="805"/>
      <c r="DD42" s="805"/>
      <c r="DE42" s="805"/>
      <c r="DF42" s="805"/>
      <c r="DG42" s="805"/>
      <c r="DH42" s="805"/>
      <c r="DI42" s="805"/>
      <c r="DJ42" s="805"/>
      <c r="DK42" s="805"/>
      <c r="DL42" s="805"/>
      <c r="DM42" s="805"/>
      <c r="DN42" s="805"/>
      <c r="DO42" s="805"/>
      <c r="DP42" s="805"/>
      <c r="DQ42" s="805"/>
      <c r="DR42" s="805"/>
      <c r="DS42" s="805"/>
      <c r="DT42" s="805"/>
      <c r="DU42" s="805"/>
      <c r="DV42" s="805"/>
      <c r="DW42" s="805"/>
      <c r="DX42" s="638"/>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row>
    <row r="43" spans="1:201" ht="10.4" customHeight="1">
      <c r="A43" s="638"/>
      <c r="B43" s="777"/>
      <c r="C43" s="777"/>
      <c r="D43" s="777"/>
      <c r="E43" s="777"/>
      <c r="F43" s="777"/>
      <c r="G43" s="777"/>
      <c r="H43" s="777"/>
      <c r="I43" s="777"/>
      <c r="J43" s="777"/>
      <c r="K43" s="777"/>
      <c r="L43" s="777"/>
      <c r="M43" s="777"/>
      <c r="N43" s="777"/>
      <c r="O43" s="777"/>
      <c r="P43" s="777"/>
      <c r="Q43" s="777"/>
      <c r="R43" s="777"/>
      <c r="S43" s="777"/>
      <c r="T43" s="777"/>
      <c r="U43" s="777"/>
      <c r="V43" s="777"/>
      <c r="W43" s="777"/>
      <c r="X43" s="777"/>
      <c r="Y43" s="777"/>
      <c r="Z43" s="777"/>
      <c r="AA43" s="777"/>
      <c r="AB43" s="777"/>
      <c r="AC43" s="777"/>
      <c r="AD43" s="777"/>
      <c r="AE43" s="777"/>
      <c r="AF43" s="777"/>
      <c r="AG43" s="777"/>
      <c r="AH43" s="777"/>
      <c r="AI43" s="777"/>
      <c r="AJ43" s="777"/>
      <c r="AK43" s="777"/>
      <c r="AL43" s="777"/>
      <c r="AM43" s="777"/>
      <c r="AN43" s="777"/>
      <c r="AO43" s="777"/>
      <c r="AP43" s="777"/>
      <c r="AQ43" s="777"/>
      <c r="AR43" s="777"/>
      <c r="AS43" s="777"/>
      <c r="AT43" s="777"/>
      <c r="AU43" s="777"/>
      <c r="AV43" s="777"/>
      <c r="AW43" s="777"/>
      <c r="AX43" s="777"/>
      <c r="CD43" s="702"/>
      <c r="CE43" s="703"/>
      <c r="CF43" s="703"/>
      <c r="CG43" s="703"/>
      <c r="CH43" s="703"/>
      <c r="CI43" s="703"/>
      <c r="CJ43" s="703"/>
      <c r="CK43" s="703"/>
      <c r="CL43" s="703"/>
      <c r="CM43" s="704"/>
      <c r="CN43" s="805"/>
      <c r="CO43" s="805"/>
      <c r="CP43" s="805"/>
      <c r="CQ43" s="805"/>
      <c r="CR43" s="805"/>
      <c r="CS43" s="805"/>
      <c r="CT43" s="805"/>
      <c r="CU43" s="805"/>
      <c r="CV43" s="805"/>
      <c r="CW43" s="805"/>
      <c r="CX43" s="805"/>
      <c r="CY43" s="805"/>
      <c r="CZ43" s="805"/>
      <c r="DA43" s="805"/>
      <c r="DB43" s="805"/>
      <c r="DC43" s="805"/>
      <c r="DD43" s="805"/>
      <c r="DE43" s="805"/>
      <c r="DF43" s="805"/>
      <c r="DG43" s="805"/>
      <c r="DH43" s="805"/>
      <c r="DI43" s="805"/>
      <c r="DJ43" s="805"/>
      <c r="DK43" s="805"/>
      <c r="DL43" s="805"/>
      <c r="DM43" s="805"/>
      <c r="DN43" s="805"/>
      <c r="DO43" s="805"/>
      <c r="DP43" s="805"/>
      <c r="DQ43" s="805"/>
      <c r="DR43" s="805"/>
      <c r="DS43" s="805"/>
      <c r="DT43" s="805"/>
      <c r="DU43" s="805"/>
      <c r="DV43" s="805"/>
      <c r="DW43" s="805"/>
      <c r="DX43" s="638"/>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row>
    <row r="44" spans="1:201" ht="10.4" customHeight="1">
      <c r="A44" s="638"/>
      <c r="B44" s="777"/>
      <c r="C44" s="777"/>
      <c r="D44" s="777"/>
      <c r="E44" s="777"/>
      <c r="F44" s="777"/>
      <c r="G44" s="777"/>
      <c r="H44" s="777"/>
      <c r="I44" s="777"/>
      <c r="J44" s="777"/>
      <c r="K44" s="777"/>
      <c r="L44" s="777"/>
      <c r="M44" s="777"/>
      <c r="N44" s="777"/>
      <c r="O44" s="777"/>
      <c r="P44" s="777"/>
      <c r="Q44" s="777"/>
      <c r="R44" s="777"/>
      <c r="S44" s="777"/>
      <c r="T44" s="777"/>
      <c r="U44" s="777"/>
      <c r="V44" s="777"/>
      <c r="W44" s="777"/>
      <c r="X44" s="777"/>
      <c r="Y44" s="777"/>
      <c r="Z44" s="777"/>
      <c r="AA44" s="777"/>
      <c r="AB44" s="777"/>
      <c r="AC44" s="777"/>
      <c r="AD44" s="777"/>
      <c r="AE44" s="777"/>
      <c r="AF44" s="777"/>
      <c r="AG44" s="777"/>
      <c r="AH44" s="777"/>
      <c r="AI44" s="777"/>
      <c r="AJ44" s="777"/>
      <c r="AK44" s="777"/>
      <c r="AL44" s="777"/>
      <c r="AM44" s="777"/>
      <c r="AN44" s="777"/>
      <c r="AO44" s="777"/>
      <c r="AP44" s="777"/>
      <c r="AQ44" s="777"/>
      <c r="AR44" s="777"/>
      <c r="AS44" s="777"/>
      <c r="AT44" s="777"/>
      <c r="AU44" s="777"/>
      <c r="AV44" s="777"/>
      <c r="AW44" s="777"/>
      <c r="AX44" s="777"/>
      <c r="CD44" s="705"/>
      <c r="CE44" s="706"/>
      <c r="CF44" s="706"/>
      <c r="CG44" s="706"/>
      <c r="CH44" s="706"/>
      <c r="CI44" s="706"/>
      <c r="CJ44" s="706"/>
      <c r="CK44" s="706"/>
      <c r="CL44" s="706"/>
      <c r="CM44" s="707"/>
      <c r="CN44" s="805"/>
      <c r="CO44" s="805"/>
      <c r="CP44" s="805"/>
      <c r="CQ44" s="805"/>
      <c r="CR44" s="805"/>
      <c r="CS44" s="805"/>
      <c r="CT44" s="805"/>
      <c r="CU44" s="805"/>
      <c r="CV44" s="805"/>
      <c r="CW44" s="805"/>
      <c r="CX44" s="805"/>
      <c r="CY44" s="805"/>
      <c r="CZ44" s="805"/>
      <c r="DA44" s="805"/>
      <c r="DB44" s="805"/>
      <c r="DC44" s="805"/>
      <c r="DD44" s="805"/>
      <c r="DE44" s="805"/>
      <c r="DF44" s="805"/>
      <c r="DG44" s="805"/>
      <c r="DH44" s="805"/>
      <c r="DI44" s="805"/>
      <c r="DJ44" s="805"/>
      <c r="DK44" s="805"/>
      <c r="DL44" s="805"/>
      <c r="DM44" s="805"/>
      <c r="DN44" s="805"/>
      <c r="DO44" s="805"/>
      <c r="DP44" s="805"/>
      <c r="DQ44" s="805"/>
      <c r="DR44" s="805"/>
      <c r="DS44" s="805"/>
      <c r="DT44" s="805"/>
      <c r="DU44" s="805"/>
      <c r="DV44" s="805"/>
      <c r="DW44" s="805"/>
      <c r="DX44" s="638"/>
      <c r="DZ44" s="144"/>
      <c r="EA44" s="144"/>
      <c r="EB44" s="144"/>
      <c r="EC44" s="144"/>
      <c r="ED44" s="144"/>
      <c r="EE44" s="144"/>
      <c r="EF44" s="144"/>
      <c r="EG44" s="144"/>
      <c r="EH44" s="144"/>
      <c r="EI44" s="144"/>
      <c r="EJ44" s="144"/>
      <c r="EK44" s="144"/>
      <c r="EL44" s="144"/>
      <c r="EM44" s="144"/>
      <c r="EN44" s="144"/>
      <c r="EO44" s="144"/>
      <c r="EP44" s="144"/>
      <c r="EQ44" s="144"/>
      <c r="ER44" s="144"/>
      <c r="ES44" s="144"/>
      <c r="ET44" s="144"/>
      <c r="EU44" s="144"/>
      <c r="EV44" s="144"/>
      <c r="EW44" s="144"/>
      <c r="EX44" s="144"/>
      <c r="EY44" s="144"/>
      <c r="EZ44" s="144"/>
      <c r="FA44" s="144"/>
      <c r="FB44" s="144"/>
      <c r="FC44" s="144"/>
      <c r="FD44" s="144"/>
      <c r="FE44" s="144"/>
      <c r="FF44" s="144"/>
      <c r="FG44" s="144"/>
      <c r="FH44" s="144"/>
      <c r="FI44" s="144"/>
      <c r="FJ44" s="144"/>
      <c r="FK44" s="144"/>
      <c r="FL44" s="144"/>
      <c r="FM44" s="144"/>
      <c r="FN44" s="144"/>
      <c r="FO44" s="144"/>
      <c r="FP44" s="144"/>
      <c r="FQ44" s="144"/>
      <c r="FR44" s="144"/>
      <c r="FS44" s="144"/>
      <c r="FT44" s="144"/>
      <c r="FU44" s="144"/>
      <c r="FV44" s="144"/>
      <c r="FW44" s="144"/>
      <c r="FX44" s="144"/>
      <c r="FY44" s="144"/>
      <c r="FZ44" s="144"/>
      <c r="GA44" s="144"/>
      <c r="GB44" s="144"/>
      <c r="GC44" s="144"/>
      <c r="GD44" s="144"/>
      <c r="GE44" s="144"/>
      <c r="GF44" s="144"/>
      <c r="GG44" s="144"/>
      <c r="GH44" s="144"/>
      <c r="GI44" s="144"/>
      <c r="GJ44" s="144"/>
      <c r="GK44" s="144"/>
      <c r="GL44" s="144"/>
      <c r="GM44" s="144"/>
      <c r="GN44" s="144"/>
      <c r="GO44" s="144"/>
      <c r="GP44" s="144"/>
      <c r="GQ44" s="144"/>
      <c r="GR44" s="144"/>
      <c r="GS44" s="144"/>
    </row>
    <row r="45" spans="1:201" ht="10.4" customHeight="1">
      <c r="A45" s="638"/>
      <c r="B45"/>
      <c r="C45"/>
      <c r="D45"/>
      <c r="E45"/>
      <c r="F45"/>
      <c r="G45"/>
      <c r="H45"/>
      <c r="I45"/>
      <c r="J45"/>
      <c r="K45"/>
      <c r="L45"/>
      <c r="M45"/>
      <c r="N45"/>
      <c r="O45"/>
      <c r="P45"/>
      <c r="Q45"/>
      <c r="R45"/>
      <c r="S45"/>
      <c r="T45"/>
      <c r="U45"/>
      <c r="V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45"/>
      <c r="DM45" s="145"/>
      <c r="DN45" s="145"/>
      <c r="DO45" s="145"/>
      <c r="DP45" s="145"/>
      <c r="DQ45" s="145"/>
      <c r="DR45" s="145"/>
      <c r="DS45" s="145"/>
      <c r="DT45" s="143"/>
      <c r="DU45" s="143"/>
      <c r="DV45" s="143"/>
      <c r="DW45" s="143"/>
      <c r="DX45" s="638"/>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c r="GS45" s="144"/>
    </row>
    <row r="46" spans="1:201" ht="10.4" customHeight="1">
      <c r="A46" s="638"/>
      <c r="B46" s="868" t="s">
        <v>281</v>
      </c>
      <c r="C46" s="869"/>
      <c r="D46" s="869"/>
      <c r="E46" s="869"/>
      <c r="F46" s="869"/>
      <c r="G46" s="869"/>
      <c r="H46" s="869"/>
      <c r="I46" s="869"/>
      <c r="J46" s="869"/>
      <c r="K46" s="869"/>
      <c r="L46" s="869"/>
      <c r="M46" s="869"/>
      <c r="N46" s="869"/>
      <c r="O46" s="869"/>
      <c r="P46" s="869"/>
      <c r="Q46" s="869"/>
      <c r="R46" s="869"/>
      <c r="S46" s="869"/>
      <c r="T46" s="869"/>
      <c r="U46" s="869"/>
      <c r="V46" s="870"/>
      <c r="W46" s="861" t="s">
        <v>282</v>
      </c>
      <c r="X46" s="837"/>
      <c r="Y46" s="837"/>
      <c r="Z46" s="837"/>
      <c r="AA46" s="837"/>
      <c r="AB46" s="862"/>
      <c r="AC46" s="836">
        <v>6</v>
      </c>
      <c r="AD46" s="837"/>
      <c r="AE46" s="298"/>
      <c r="AF46" s="302"/>
      <c r="AG46" s="302"/>
      <c r="AH46" s="789">
        <v>7</v>
      </c>
      <c r="AI46" s="789"/>
      <c r="AJ46" s="298"/>
      <c r="AK46" s="146"/>
      <c r="AL46" s="146"/>
      <c r="AM46" s="147"/>
      <c r="AN46" s="757">
        <v>8</v>
      </c>
      <c r="AO46" s="757"/>
      <c r="AP46" s="297"/>
      <c r="AQ46" s="147"/>
      <c r="AR46" s="147"/>
      <c r="AS46" s="147"/>
      <c r="AT46" s="757">
        <v>9</v>
      </c>
      <c r="AU46" s="757"/>
      <c r="AV46" s="147"/>
      <c r="AW46" s="147"/>
      <c r="AX46" s="147"/>
      <c r="AY46" s="147"/>
      <c r="AZ46" s="757">
        <v>10</v>
      </c>
      <c r="BA46" s="757"/>
      <c r="BB46" s="147"/>
      <c r="BC46" s="147"/>
      <c r="BD46" s="147"/>
      <c r="BE46" s="147"/>
      <c r="BF46" s="757">
        <v>11</v>
      </c>
      <c r="BG46" s="757"/>
      <c r="BH46" s="147"/>
      <c r="BI46" s="147"/>
      <c r="BJ46" s="147"/>
      <c r="BK46" s="147"/>
      <c r="BL46" s="757">
        <v>12</v>
      </c>
      <c r="BM46" s="757"/>
      <c r="BN46" s="147"/>
      <c r="BO46" s="147"/>
      <c r="BP46" s="147"/>
      <c r="BQ46" s="147"/>
      <c r="BR46" s="757">
        <v>13</v>
      </c>
      <c r="BS46" s="757"/>
      <c r="BT46" s="147"/>
      <c r="BU46" s="147"/>
      <c r="BV46" s="147"/>
      <c r="BW46" s="147"/>
      <c r="BX46" s="757">
        <v>14</v>
      </c>
      <c r="BY46" s="757"/>
      <c r="BZ46" s="147"/>
      <c r="CA46" s="147"/>
      <c r="CB46" s="147"/>
      <c r="CC46" s="147"/>
      <c r="CD46" s="757">
        <v>15</v>
      </c>
      <c r="CE46" s="757"/>
      <c r="CF46" s="147"/>
      <c r="CG46" s="147"/>
      <c r="CH46" s="147"/>
      <c r="CI46" s="147"/>
      <c r="CJ46" s="757">
        <v>16</v>
      </c>
      <c r="CK46" s="757"/>
      <c r="CL46" s="147"/>
      <c r="CM46" s="147"/>
      <c r="CN46" s="147"/>
      <c r="CO46" s="147"/>
      <c r="CP46" s="757">
        <v>17</v>
      </c>
      <c r="CQ46" s="757"/>
      <c r="CR46" s="147"/>
      <c r="CS46" s="147"/>
      <c r="CT46" s="147"/>
      <c r="CU46" s="147"/>
      <c r="CV46" s="757">
        <v>18</v>
      </c>
      <c r="CW46" s="757"/>
      <c r="CX46" s="147"/>
      <c r="CY46" s="147"/>
      <c r="CZ46" s="147"/>
      <c r="DA46" s="147"/>
      <c r="DB46" s="757">
        <v>19</v>
      </c>
      <c r="DC46" s="757"/>
      <c r="DD46" s="147"/>
      <c r="DE46" s="147"/>
      <c r="DF46" s="147"/>
      <c r="DG46" s="147"/>
      <c r="DH46" s="757">
        <v>20</v>
      </c>
      <c r="DI46" s="757"/>
      <c r="DJ46" s="147"/>
      <c r="DK46" s="147"/>
      <c r="DL46" s="147"/>
      <c r="DM46" s="147"/>
      <c r="DN46" s="757">
        <v>21</v>
      </c>
      <c r="DO46" s="757"/>
      <c r="DP46" s="147"/>
      <c r="DQ46" s="147"/>
      <c r="DR46" s="147"/>
      <c r="DS46" s="147"/>
      <c r="DT46" s="757">
        <v>22</v>
      </c>
      <c r="DU46" s="757"/>
      <c r="DV46" s="147"/>
      <c r="DW46" s="147"/>
      <c r="DX46" s="638"/>
      <c r="DZ46" s="144"/>
      <c r="EA46" s="144"/>
      <c r="EB46" s="144"/>
      <c r="EC46" s="144"/>
      <c r="ED46" s="144"/>
      <c r="EE46" s="144"/>
      <c r="EF46" s="144"/>
      <c r="EG46" s="144"/>
      <c r="EH46" s="144"/>
      <c r="EI46" s="144"/>
      <c r="EJ46" s="144"/>
      <c r="EK46" s="144"/>
      <c r="EL46" s="144"/>
      <c r="EM46" s="144"/>
      <c r="EN46" s="144"/>
      <c r="EO46" s="144"/>
      <c r="EP46" s="144"/>
      <c r="EQ46" s="144"/>
      <c r="ER46" s="144"/>
      <c r="ES46" s="144"/>
      <c r="ET46" s="144"/>
      <c r="EU46" s="144"/>
      <c r="EV46" s="144"/>
      <c r="EW46" s="144"/>
      <c r="EX46" s="144"/>
      <c r="EY46" s="144"/>
      <c r="EZ46" s="144"/>
      <c r="FA46" s="144"/>
      <c r="FB46" s="144"/>
      <c r="FC46" s="144"/>
      <c r="FD46" s="144"/>
      <c r="FE46" s="144"/>
      <c r="FF46" s="144"/>
      <c r="FG46" s="144"/>
      <c r="FH46" s="144"/>
      <c r="FI46" s="144"/>
      <c r="FJ46" s="144"/>
      <c r="FK46" s="144"/>
      <c r="FL46" s="144"/>
      <c r="FM46" s="144"/>
      <c r="FN46" s="144"/>
      <c r="FO46" s="144"/>
      <c r="FP46" s="144"/>
      <c r="FQ46" s="144"/>
      <c r="FR46" s="144"/>
      <c r="FS46" s="144"/>
      <c r="FT46" s="144"/>
      <c r="FU46" s="144"/>
      <c r="FV46" s="144"/>
      <c r="FW46" s="144"/>
      <c r="FX46" s="144"/>
      <c r="FY46" s="144"/>
      <c r="FZ46" s="144"/>
      <c r="GA46" s="144"/>
      <c r="GB46" s="144"/>
      <c r="GC46" s="144"/>
      <c r="GD46" s="144"/>
      <c r="GE46" s="144"/>
      <c r="GF46" s="144"/>
      <c r="GG46" s="144"/>
      <c r="GH46" s="144"/>
      <c r="GI46" s="144"/>
      <c r="GJ46" s="144"/>
      <c r="GK46" s="144"/>
      <c r="GL46" s="144"/>
      <c r="GM46" s="144"/>
      <c r="GN46" s="144"/>
      <c r="GO46" s="144"/>
      <c r="GP46" s="144"/>
      <c r="GQ46" s="144"/>
      <c r="GR46" s="144"/>
      <c r="GS46" s="144"/>
    </row>
    <row r="47" spans="1:201" ht="10.4" customHeight="1">
      <c r="A47" s="638"/>
      <c r="B47" s="855"/>
      <c r="C47" s="856"/>
      <c r="D47" s="856"/>
      <c r="E47" s="856"/>
      <c r="F47" s="856"/>
      <c r="G47" s="856"/>
      <c r="H47" s="856"/>
      <c r="I47" s="856"/>
      <c r="J47" s="856"/>
      <c r="K47" s="856"/>
      <c r="L47" s="856"/>
      <c r="M47" s="856"/>
      <c r="N47" s="856"/>
      <c r="O47" s="856"/>
      <c r="P47" s="856"/>
      <c r="Q47" s="856"/>
      <c r="R47" s="856"/>
      <c r="S47" s="856"/>
      <c r="T47" s="856"/>
      <c r="U47" s="856"/>
      <c r="V47" s="857"/>
      <c r="W47" s="863" t="s">
        <v>283</v>
      </c>
      <c r="X47" s="800"/>
      <c r="Y47" s="800"/>
      <c r="Z47" s="800"/>
      <c r="AA47" s="800"/>
      <c r="AB47" s="801"/>
      <c r="AC47" s="300"/>
      <c r="AD47" s="300"/>
      <c r="AE47" s="301"/>
      <c r="AF47" s="799" t="s">
        <v>368</v>
      </c>
      <c r="AG47" s="800"/>
      <c r="AH47" s="800"/>
      <c r="AI47" s="800"/>
      <c r="AJ47" s="801"/>
      <c r="AK47" s="808" t="s">
        <v>6</v>
      </c>
      <c r="AL47" s="809"/>
      <c r="AM47" s="809"/>
      <c r="AN47" s="809"/>
      <c r="AO47" s="809"/>
      <c r="AP47" s="809"/>
      <c r="AQ47" s="809"/>
      <c r="AR47" s="810"/>
      <c r="AS47" s="783" t="s">
        <v>276</v>
      </c>
      <c r="AT47" s="784"/>
      <c r="AU47" s="785"/>
      <c r="AV47" s="778" t="s">
        <v>231</v>
      </c>
      <c r="AW47" s="779"/>
      <c r="AX47" s="779"/>
      <c r="AY47" s="779"/>
      <c r="AZ47" s="779"/>
      <c r="BA47" s="779"/>
      <c r="BB47" s="779"/>
      <c r="BC47" s="779"/>
      <c r="BD47" s="779"/>
      <c r="BE47" s="779"/>
      <c r="BF47" s="779"/>
      <c r="BG47" s="779"/>
      <c r="BH47" s="779"/>
      <c r="BI47" s="779"/>
      <c r="BJ47" s="779"/>
      <c r="BK47" s="779"/>
      <c r="BL47" s="780"/>
      <c r="BM47" s="778" t="s">
        <v>35</v>
      </c>
      <c r="BN47" s="779"/>
      <c r="BO47" s="779"/>
      <c r="BP47" s="779"/>
      <c r="BQ47" s="779"/>
      <c r="BR47" s="780"/>
      <c r="BS47" s="778" t="s">
        <v>231</v>
      </c>
      <c r="BT47" s="779"/>
      <c r="BU47" s="779"/>
      <c r="BV47" s="779"/>
      <c r="BW47" s="779"/>
      <c r="BX47" s="779"/>
      <c r="BY47" s="779"/>
      <c r="BZ47" s="779"/>
      <c r="CA47" s="779"/>
      <c r="CB47" s="779"/>
      <c r="CC47" s="779"/>
      <c r="CD47" s="779"/>
      <c r="CE47" s="779"/>
      <c r="CF47" s="779"/>
      <c r="CG47" s="779"/>
      <c r="CH47" s="779"/>
      <c r="CI47" s="779"/>
      <c r="CJ47" s="779"/>
      <c r="CK47" s="779"/>
      <c r="CL47" s="779"/>
      <c r="CM47" s="779"/>
      <c r="CN47" s="779"/>
      <c r="CO47" s="779"/>
      <c r="CP47" s="779"/>
      <c r="CQ47" s="779"/>
      <c r="CR47" s="779"/>
      <c r="CS47" s="780"/>
      <c r="CT47" s="778" t="s">
        <v>5</v>
      </c>
      <c r="CU47" s="779"/>
      <c r="CV47" s="779"/>
      <c r="CW47" s="779"/>
      <c r="CX47" s="779"/>
      <c r="CY47" s="780"/>
      <c r="CZ47" s="783" t="s">
        <v>232</v>
      </c>
      <c r="DA47" s="784"/>
      <c r="DB47" s="784"/>
      <c r="DC47" s="784"/>
      <c r="DD47" s="784"/>
      <c r="DE47" s="784"/>
      <c r="DF47" s="784"/>
      <c r="DG47" s="784"/>
      <c r="DH47" s="784"/>
      <c r="DI47" s="784"/>
      <c r="DJ47" s="784"/>
      <c r="DK47" s="784"/>
      <c r="DL47" s="784"/>
      <c r="DM47" s="784"/>
      <c r="DN47" s="784"/>
      <c r="DO47" s="784"/>
      <c r="DP47" s="784"/>
      <c r="DQ47" s="785"/>
      <c r="DR47" s="767" t="s">
        <v>278</v>
      </c>
      <c r="DS47" s="768"/>
      <c r="DT47" s="768"/>
      <c r="DU47" s="768"/>
      <c r="DV47" s="768"/>
      <c r="DW47" s="768"/>
      <c r="DX47" s="638"/>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c r="FO47" s="144"/>
      <c r="FP47" s="144"/>
      <c r="FQ47" s="144"/>
      <c r="FR47" s="144"/>
      <c r="FS47" s="144"/>
      <c r="FT47" s="144"/>
      <c r="FU47" s="144"/>
      <c r="FV47" s="144"/>
      <c r="FW47" s="144"/>
      <c r="FX47" s="144"/>
      <c r="FY47" s="144"/>
      <c r="FZ47" s="144"/>
      <c r="GA47" s="144"/>
      <c r="GB47" s="144"/>
      <c r="GC47" s="144"/>
      <c r="GD47" s="144"/>
      <c r="GE47" s="144"/>
      <c r="GF47" s="144"/>
      <c r="GG47" s="144"/>
      <c r="GH47" s="144"/>
      <c r="GI47" s="144"/>
      <c r="GJ47" s="144"/>
      <c r="GK47" s="144"/>
      <c r="GL47" s="144"/>
      <c r="GM47" s="144"/>
      <c r="GN47" s="144"/>
      <c r="GO47" s="144"/>
      <c r="GP47" s="144"/>
      <c r="GQ47" s="144"/>
      <c r="GR47" s="144"/>
      <c r="GS47" s="144"/>
    </row>
    <row r="48" spans="1:201" ht="10.4" customHeight="1">
      <c r="A48" s="638"/>
      <c r="B48" s="858"/>
      <c r="C48" s="859"/>
      <c r="D48" s="859"/>
      <c r="E48" s="859"/>
      <c r="F48" s="859"/>
      <c r="G48" s="859"/>
      <c r="H48" s="859"/>
      <c r="I48" s="859"/>
      <c r="J48" s="859"/>
      <c r="K48" s="859"/>
      <c r="L48" s="859"/>
      <c r="M48" s="859"/>
      <c r="N48" s="859"/>
      <c r="O48" s="859"/>
      <c r="P48" s="859"/>
      <c r="Q48" s="859"/>
      <c r="R48" s="859"/>
      <c r="S48" s="859"/>
      <c r="T48" s="859"/>
      <c r="U48" s="859"/>
      <c r="V48" s="860"/>
      <c r="W48" s="864"/>
      <c r="X48" s="803"/>
      <c r="Y48" s="803"/>
      <c r="Z48" s="803"/>
      <c r="AA48" s="803"/>
      <c r="AB48" s="804"/>
      <c r="AC48" s="300"/>
      <c r="AD48" s="300"/>
      <c r="AE48" s="299"/>
      <c r="AF48" s="802"/>
      <c r="AG48" s="803"/>
      <c r="AH48" s="803"/>
      <c r="AI48" s="803"/>
      <c r="AJ48" s="804"/>
      <c r="AK48" s="811"/>
      <c r="AL48" s="812"/>
      <c r="AM48" s="812"/>
      <c r="AN48" s="812"/>
      <c r="AO48" s="812"/>
      <c r="AP48" s="812"/>
      <c r="AQ48" s="812"/>
      <c r="AR48" s="813"/>
      <c r="AS48" s="786"/>
      <c r="AT48" s="787"/>
      <c r="AU48" s="788"/>
      <c r="AV48" s="781"/>
      <c r="AW48" s="706"/>
      <c r="AX48" s="706"/>
      <c r="AY48" s="706"/>
      <c r="AZ48" s="706"/>
      <c r="BA48" s="706"/>
      <c r="BB48" s="706"/>
      <c r="BC48" s="706"/>
      <c r="BD48" s="706"/>
      <c r="BE48" s="706"/>
      <c r="BF48" s="706"/>
      <c r="BG48" s="706"/>
      <c r="BH48" s="706"/>
      <c r="BI48" s="706"/>
      <c r="BJ48" s="706"/>
      <c r="BK48" s="706"/>
      <c r="BL48" s="782"/>
      <c r="BM48" s="781"/>
      <c r="BN48" s="706"/>
      <c r="BO48" s="706"/>
      <c r="BP48" s="706"/>
      <c r="BQ48" s="706"/>
      <c r="BR48" s="782"/>
      <c r="BS48" s="781"/>
      <c r="BT48" s="706"/>
      <c r="BU48" s="706"/>
      <c r="BV48" s="706"/>
      <c r="BW48" s="706"/>
      <c r="BX48" s="706"/>
      <c r="BY48" s="706"/>
      <c r="BZ48" s="706"/>
      <c r="CA48" s="706"/>
      <c r="CB48" s="706"/>
      <c r="CC48" s="706"/>
      <c r="CD48" s="706"/>
      <c r="CE48" s="706"/>
      <c r="CF48" s="706"/>
      <c r="CG48" s="706"/>
      <c r="CH48" s="706"/>
      <c r="CI48" s="706"/>
      <c r="CJ48" s="706"/>
      <c r="CK48" s="706"/>
      <c r="CL48" s="706"/>
      <c r="CM48" s="706"/>
      <c r="CN48" s="706"/>
      <c r="CO48" s="706"/>
      <c r="CP48" s="706"/>
      <c r="CQ48" s="706"/>
      <c r="CR48" s="706"/>
      <c r="CS48" s="782"/>
      <c r="CT48" s="781"/>
      <c r="CU48" s="706"/>
      <c r="CV48" s="706"/>
      <c r="CW48" s="706"/>
      <c r="CX48" s="706"/>
      <c r="CY48" s="782"/>
      <c r="CZ48" s="786"/>
      <c r="DA48" s="787"/>
      <c r="DB48" s="787"/>
      <c r="DC48" s="787"/>
      <c r="DD48" s="787"/>
      <c r="DE48" s="787"/>
      <c r="DF48" s="787"/>
      <c r="DG48" s="787"/>
      <c r="DH48" s="787"/>
      <c r="DI48" s="787"/>
      <c r="DJ48" s="787"/>
      <c r="DK48" s="787"/>
      <c r="DL48" s="787"/>
      <c r="DM48" s="787"/>
      <c r="DN48" s="787"/>
      <c r="DO48" s="787"/>
      <c r="DP48" s="787"/>
      <c r="DQ48" s="788"/>
      <c r="DR48" s="769"/>
      <c r="DS48" s="770"/>
      <c r="DT48" s="770"/>
      <c r="DU48" s="770"/>
      <c r="DV48" s="770"/>
      <c r="DW48" s="770"/>
      <c r="DX48" s="638"/>
      <c r="DZ48" s="144"/>
      <c r="EA48" s="144"/>
      <c r="EB48" s="144"/>
      <c r="EC48" s="144"/>
      <c r="ED48" s="144"/>
      <c r="EE48" s="144"/>
      <c r="EF48" s="144"/>
      <c r="EG48" s="144"/>
      <c r="EH48" s="144"/>
      <c r="EI48" s="144"/>
      <c r="EJ48" s="144"/>
      <c r="EK48" s="144"/>
      <c r="EL48" s="144"/>
      <c r="EM48" s="144"/>
      <c r="EN48" s="144"/>
      <c r="EO48" s="144"/>
      <c r="EP48" s="144"/>
      <c r="EQ48" s="144"/>
      <c r="ER48" s="144"/>
      <c r="ES48" s="144"/>
      <c r="ET48" s="144"/>
      <c r="EU48" s="144"/>
      <c r="EV48" s="144"/>
      <c r="EW48" s="144"/>
      <c r="EX48" s="144"/>
      <c r="EY48" s="144"/>
      <c r="EZ48" s="144"/>
      <c r="FA48" s="144"/>
      <c r="FB48" s="144"/>
      <c r="FC48" s="144"/>
      <c r="FD48" s="144"/>
      <c r="FE48" s="144"/>
      <c r="FF48" s="144"/>
      <c r="FG48" s="144"/>
      <c r="FH48" s="144"/>
      <c r="FI48" s="144"/>
      <c r="FJ48" s="144"/>
      <c r="FK48" s="144"/>
      <c r="FL48" s="144"/>
      <c r="FM48" s="144"/>
      <c r="FN48" s="144"/>
      <c r="FO48" s="144"/>
      <c r="FP48" s="144"/>
      <c r="FQ48" s="144"/>
      <c r="FR48" s="144"/>
      <c r="FS48" s="144"/>
      <c r="FT48" s="144"/>
      <c r="FU48" s="144"/>
      <c r="FV48" s="144"/>
      <c r="FW48" s="144"/>
      <c r="FX48" s="144"/>
      <c r="FY48" s="144"/>
      <c r="FZ48" s="144"/>
      <c r="GA48" s="144"/>
      <c r="GB48" s="144"/>
      <c r="GC48" s="144"/>
      <c r="GD48" s="144"/>
      <c r="GE48" s="144"/>
      <c r="GF48" s="144"/>
      <c r="GG48" s="144"/>
      <c r="GH48" s="144"/>
      <c r="GI48" s="144"/>
      <c r="GJ48" s="144"/>
      <c r="GK48" s="144"/>
      <c r="GL48" s="144"/>
      <c r="GM48" s="144"/>
      <c r="GN48" s="144"/>
      <c r="GO48" s="144"/>
      <c r="GP48" s="144"/>
      <c r="GQ48" s="144"/>
      <c r="GR48" s="144"/>
      <c r="GS48" s="144"/>
    </row>
    <row r="49" spans="1:201" ht="10.4" customHeight="1">
      <c r="A49" s="638"/>
      <c r="B49" s="758" t="s">
        <v>366</v>
      </c>
      <c r="C49" s="759"/>
      <c r="D49" s="759"/>
      <c r="E49" s="759"/>
      <c r="F49" s="759"/>
      <c r="G49" s="759"/>
      <c r="H49" s="759"/>
      <c r="I49" s="759"/>
      <c r="J49" s="759"/>
      <c r="K49" s="759"/>
      <c r="L49" s="759"/>
      <c r="M49" s="759"/>
      <c r="N49" s="759"/>
      <c r="O49" s="759"/>
      <c r="P49" s="759"/>
      <c r="Q49" s="759"/>
      <c r="R49" s="759"/>
      <c r="S49" s="759"/>
      <c r="T49" s="759"/>
      <c r="U49" s="759"/>
      <c r="V49" s="760"/>
      <c r="W49" s="823" t="s">
        <v>371</v>
      </c>
      <c r="X49" s="823"/>
      <c r="Y49" s="823"/>
      <c r="Z49" s="823"/>
      <c r="AA49" s="823"/>
      <c r="AB49" s="823"/>
      <c r="AC49" s="745" t="s">
        <v>272</v>
      </c>
      <c r="AD49" s="746"/>
      <c r="AE49" s="747"/>
      <c r="AF49" s="360"/>
      <c r="AG49" s="360"/>
      <c r="AH49" s="360"/>
      <c r="AI49" s="360"/>
      <c r="AJ49" s="360"/>
      <c r="AK49" s="361"/>
      <c r="AL49" s="361"/>
      <c r="AM49" s="361"/>
      <c r="AN49" s="363"/>
      <c r="AO49" s="363"/>
      <c r="AP49" s="363"/>
      <c r="AQ49" s="363"/>
      <c r="AR49" s="363"/>
      <c r="AS49" s="361"/>
      <c r="AT49" s="361"/>
      <c r="AU49" s="361"/>
      <c r="AV49" s="361"/>
      <c r="AW49" s="361"/>
      <c r="AX49" s="361"/>
      <c r="AY49" s="361"/>
      <c r="AZ49" s="361"/>
      <c r="BA49" s="361"/>
      <c r="BB49" s="361"/>
      <c r="BC49" s="361"/>
      <c r="BD49" s="361"/>
      <c r="BE49" s="361"/>
      <c r="BF49" s="361"/>
      <c r="BG49" s="361"/>
      <c r="BH49" s="361"/>
      <c r="BI49" s="361"/>
      <c r="BJ49" s="361"/>
      <c r="BK49" s="361"/>
      <c r="BL49" s="361"/>
      <c r="BM49" s="361"/>
      <c r="BN49" s="361"/>
      <c r="BO49" s="361"/>
      <c r="BP49" s="361"/>
      <c r="BQ49" s="361"/>
      <c r="BR49" s="361"/>
      <c r="BS49" s="361"/>
      <c r="BT49" s="361"/>
      <c r="BU49" s="361"/>
      <c r="BV49" s="361"/>
      <c r="BW49" s="361"/>
      <c r="BX49" s="361"/>
      <c r="BY49" s="361"/>
      <c r="BZ49" s="361"/>
      <c r="CA49" s="361"/>
      <c r="CB49" s="361"/>
      <c r="CC49" s="361"/>
      <c r="CD49" s="361"/>
      <c r="CE49" s="361"/>
      <c r="CF49" s="361"/>
      <c r="CG49" s="361"/>
      <c r="CH49" s="361"/>
      <c r="CI49" s="361"/>
      <c r="CJ49" s="361"/>
      <c r="CK49" s="361"/>
      <c r="CL49" s="361"/>
      <c r="CM49" s="361"/>
      <c r="CN49" s="361"/>
      <c r="CO49" s="361"/>
      <c r="CP49" s="361"/>
      <c r="CQ49" s="361"/>
      <c r="CR49" s="361"/>
      <c r="CS49" s="361"/>
      <c r="CT49" s="361"/>
      <c r="CU49" s="361"/>
      <c r="CV49" s="361"/>
      <c r="CW49" s="361"/>
      <c r="CX49" s="361"/>
      <c r="CY49" s="361"/>
      <c r="CZ49" s="361"/>
      <c r="DA49" s="361"/>
      <c r="DB49" s="361"/>
      <c r="DC49" s="361"/>
      <c r="DD49" s="361"/>
      <c r="DE49" s="361"/>
      <c r="DF49" s="361"/>
      <c r="DG49" s="361"/>
      <c r="DH49" s="361"/>
      <c r="DI49" s="361"/>
      <c r="DJ49" s="361"/>
      <c r="DK49" s="361"/>
      <c r="DL49" s="361"/>
      <c r="DM49" s="361"/>
      <c r="DN49" s="361"/>
      <c r="DO49" s="361"/>
      <c r="DP49" s="361"/>
      <c r="DQ49" s="361"/>
      <c r="DR49" s="361"/>
      <c r="DS49" s="361"/>
      <c r="DT49" s="361"/>
      <c r="DU49" s="361"/>
      <c r="DV49" s="361"/>
      <c r="DW49" s="362"/>
      <c r="DX49" s="638"/>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row>
    <row r="50" spans="1:201" ht="10.4" customHeight="1">
      <c r="A50" s="638"/>
      <c r="B50" s="761"/>
      <c r="C50" s="762"/>
      <c r="D50" s="762"/>
      <c r="E50" s="762"/>
      <c r="F50" s="762"/>
      <c r="G50" s="762"/>
      <c r="H50" s="762"/>
      <c r="I50" s="762"/>
      <c r="J50" s="762"/>
      <c r="K50" s="762"/>
      <c r="L50" s="762"/>
      <c r="M50" s="762"/>
      <c r="N50" s="762"/>
      <c r="O50" s="762"/>
      <c r="P50" s="762"/>
      <c r="Q50" s="762"/>
      <c r="R50" s="762"/>
      <c r="S50" s="762"/>
      <c r="T50" s="762"/>
      <c r="U50" s="762"/>
      <c r="V50" s="763"/>
      <c r="W50" s="823"/>
      <c r="X50" s="823"/>
      <c r="Y50" s="823"/>
      <c r="Z50" s="823"/>
      <c r="AA50" s="823"/>
      <c r="AB50" s="823"/>
      <c r="AC50" s="748"/>
      <c r="AD50" s="749"/>
      <c r="AE50" s="750"/>
      <c r="AF50" s="553"/>
      <c r="AG50" s="553"/>
      <c r="AH50" s="553"/>
      <c r="AI50" s="553"/>
      <c r="AJ50" s="553"/>
      <c r="AN50" s="552"/>
      <c r="AO50" s="552"/>
      <c r="AP50" s="552"/>
      <c r="AQ50" s="552"/>
      <c r="AR50" s="552"/>
      <c r="DT50"/>
      <c r="DU50"/>
      <c r="DW50" s="149"/>
      <c r="DX50" s="638"/>
      <c r="DZ50" s="144"/>
      <c r="EA50" s="144"/>
      <c r="EB50" s="144"/>
      <c r="EC50" s="144"/>
      <c r="ED50" s="144"/>
      <c r="EE50" s="144"/>
      <c r="EF50" s="144"/>
      <c r="EG50" s="144"/>
      <c r="EH50" s="144"/>
      <c r="EI50" s="144"/>
      <c r="EJ50" s="144"/>
      <c r="EK50" s="144"/>
      <c r="EL50" s="144"/>
      <c r="EM50" s="144"/>
      <c r="EN50" s="144"/>
      <c r="EO50" s="144"/>
      <c r="EP50" s="144"/>
      <c r="EQ50" s="144"/>
      <c r="ER50" s="144"/>
      <c r="ES50" s="144"/>
      <c r="ET50" s="144"/>
      <c r="EU50" s="144"/>
      <c r="EV50" s="144"/>
      <c r="EW50" s="144"/>
      <c r="EX50" s="144"/>
      <c r="EY50" s="144"/>
      <c r="EZ50" s="144"/>
      <c r="FA50" s="144"/>
      <c r="FB50" s="144"/>
      <c r="FC50" s="144"/>
      <c r="FD50" s="144"/>
      <c r="FE50" s="144"/>
      <c r="FF50" s="144"/>
      <c r="FG50" s="144"/>
      <c r="FH50" s="144"/>
      <c r="FI50" s="144"/>
      <c r="FJ50" s="144"/>
      <c r="FK50" s="144"/>
      <c r="FL50" s="144"/>
      <c r="FM50" s="144"/>
      <c r="FN50" s="144"/>
      <c r="FO50" s="144"/>
      <c r="FP50" s="144"/>
      <c r="FQ50" s="144"/>
      <c r="FR50" s="144"/>
      <c r="FS50" s="144"/>
      <c r="FT50" s="144"/>
      <c r="FU50" s="144"/>
      <c r="FV50" s="144"/>
      <c r="FW50" s="144"/>
      <c r="FX50" s="144"/>
      <c r="FY50" s="144"/>
      <c r="FZ50" s="144"/>
      <c r="GA50" s="144"/>
      <c r="GB50" s="144"/>
      <c r="GC50" s="144"/>
      <c r="GD50" s="144"/>
      <c r="GE50" s="144"/>
      <c r="GF50" s="144"/>
      <c r="GG50" s="144"/>
      <c r="GH50" s="144"/>
      <c r="GI50" s="144"/>
      <c r="GJ50" s="144"/>
      <c r="GK50" s="144"/>
      <c r="GL50" s="144"/>
      <c r="GM50" s="144"/>
      <c r="GN50" s="144"/>
      <c r="GO50" s="144"/>
      <c r="GP50" s="144"/>
      <c r="GQ50" s="144"/>
      <c r="GR50" s="144"/>
      <c r="GS50" s="144"/>
    </row>
    <row r="51" spans="1:201" ht="10.4" customHeight="1">
      <c r="A51" s="638"/>
      <c r="B51" s="830">
        <f>入力シート!$P$2+2</f>
        <v>2</v>
      </c>
      <c r="C51" s="831"/>
      <c r="D51" s="831"/>
      <c r="E51" s="831"/>
      <c r="F51" s="831"/>
      <c r="G51" s="831"/>
      <c r="H51" s="831"/>
      <c r="I51" s="831"/>
      <c r="J51" s="831"/>
      <c r="K51" s="831"/>
      <c r="L51" s="831"/>
      <c r="M51" s="831"/>
      <c r="N51" s="831"/>
      <c r="O51" s="831"/>
      <c r="P51" s="831"/>
      <c r="Q51" s="831"/>
      <c r="R51" s="831"/>
      <c r="S51" s="831"/>
      <c r="T51" s="831"/>
      <c r="U51" s="831"/>
      <c r="V51" s="832"/>
      <c r="W51" s="824" t="s">
        <v>228</v>
      </c>
      <c r="X51" s="716"/>
      <c r="Y51" s="708" t="s">
        <v>229</v>
      </c>
      <c r="Z51" s="716"/>
      <c r="AA51" s="708" t="s">
        <v>230</v>
      </c>
      <c r="AB51" s="709"/>
      <c r="AC51" s="748"/>
      <c r="AD51" s="749"/>
      <c r="AE51" s="750"/>
      <c r="AF51" s="553"/>
      <c r="AG51" s="553"/>
      <c r="AH51" s="553"/>
      <c r="AI51" s="553"/>
      <c r="AJ51" s="553"/>
      <c r="AN51" s="552"/>
      <c r="AO51" s="552"/>
      <c r="AP51" s="552"/>
      <c r="AQ51" s="552"/>
      <c r="AR51" s="552"/>
      <c r="DT51"/>
      <c r="DU51"/>
      <c r="DW51" s="149"/>
      <c r="DX51" s="638"/>
      <c r="DZ51" s="144"/>
      <c r="EA51" s="144"/>
      <c r="EB51" s="144"/>
      <c r="EC51" s="144"/>
      <c r="ED51" s="144"/>
      <c r="EE51" s="144"/>
      <c r="EF51" s="144"/>
      <c r="EG51" s="144"/>
      <c r="EH51" s="144"/>
      <c r="EI51" s="144"/>
      <c r="EJ51" s="144"/>
      <c r="EK51" s="144"/>
      <c r="EL51" s="144"/>
      <c r="EM51" s="144"/>
      <c r="EN51" s="144"/>
      <c r="EO51" s="144"/>
      <c r="EP51" s="144"/>
      <c r="EQ51" s="144"/>
      <c r="ER51" s="144"/>
      <c r="ES51" s="144"/>
      <c r="ET51" s="144"/>
      <c r="EU51" s="144"/>
      <c r="EV51" s="144"/>
      <c r="EW51" s="144"/>
      <c r="EX51" s="144"/>
      <c r="EY51" s="144"/>
      <c r="EZ51" s="144"/>
      <c r="FA51" s="144"/>
      <c r="FB51" s="144"/>
      <c r="FC51" s="144"/>
      <c r="FD51" s="144"/>
      <c r="FE51" s="144"/>
      <c r="FF51" s="144"/>
      <c r="FG51" s="144"/>
      <c r="FH51" s="144"/>
      <c r="FI51" s="144"/>
      <c r="FJ51" s="144"/>
      <c r="FK51" s="144"/>
      <c r="FL51" s="144"/>
      <c r="FM51" s="144"/>
      <c r="FN51" s="144"/>
      <c r="FO51" s="144"/>
      <c r="FP51" s="144"/>
      <c r="FQ51" s="144"/>
      <c r="FR51" s="144"/>
      <c r="FS51" s="144"/>
      <c r="FT51" s="144"/>
      <c r="FU51" s="144"/>
      <c r="FV51" s="144"/>
      <c r="FW51" s="144"/>
      <c r="FX51" s="144"/>
      <c r="FY51" s="144"/>
      <c r="FZ51" s="144"/>
      <c r="GA51" s="144"/>
      <c r="GB51" s="144"/>
      <c r="GC51" s="144"/>
      <c r="GD51" s="144"/>
      <c r="GE51" s="144"/>
      <c r="GF51" s="144"/>
      <c r="GG51" s="144"/>
      <c r="GH51" s="144"/>
      <c r="GI51" s="144"/>
      <c r="GJ51" s="144"/>
      <c r="GK51" s="144"/>
      <c r="GL51" s="144"/>
      <c r="GM51" s="144"/>
      <c r="GN51" s="144"/>
      <c r="GO51" s="144"/>
      <c r="GP51" s="144"/>
      <c r="GQ51" s="144"/>
      <c r="GR51" s="144"/>
      <c r="GS51" s="144"/>
    </row>
    <row r="52" spans="1:201" ht="10.4" customHeight="1">
      <c r="A52" s="638"/>
      <c r="B52" s="830"/>
      <c r="C52" s="831"/>
      <c r="D52" s="831"/>
      <c r="E52" s="831"/>
      <c r="F52" s="831"/>
      <c r="G52" s="831"/>
      <c r="H52" s="831"/>
      <c r="I52" s="831"/>
      <c r="J52" s="831"/>
      <c r="K52" s="831"/>
      <c r="L52" s="831"/>
      <c r="M52" s="831"/>
      <c r="N52" s="831"/>
      <c r="O52" s="831"/>
      <c r="P52" s="831"/>
      <c r="Q52" s="831"/>
      <c r="R52" s="831"/>
      <c r="S52" s="831"/>
      <c r="T52" s="831"/>
      <c r="U52" s="831"/>
      <c r="V52" s="832"/>
      <c r="W52" s="736">
        <f>入力シート!U172</f>
        <v>0</v>
      </c>
      <c r="X52" s="737"/>
      <c r="Y52" s="742">
        <f>入力シート!V172</f>
        <v>0</v>
      </c>
      <c r="Z52" s="737"/>
      <c r="AA52" s="742">
        <f>入力シート!$W$172</f>
        <v>0</v>
      </c>
      <c r="AB52" s="754"/>
      <c r="AC52" s="748"/>
      <c r="AD52" s="749"/>
      <c r="AE52" s="750"/>
      <c r="AF52" s="553"/>
      <c r="AG52" s="553"/>
      <c r="AH52" s="553"/>
      <c r="AI52" s="553"/>
      <c r="AJ52" s="553"/>
      <c r="AN52" s="552"/>
      <c r="AO52" s="552"/>
      <c r="AP52" s="552"/>
      <c r="AQ52" s="552"/>
      <c r="AR52" s="552"/>
      <c r="DT52"/>
      <c r="DU52"/>
      <c r="DW52" s="149"/>
      <c r="DX52" s="638"/>
      <c r="DZ52" s="144"/>
      <c r="EA52" s="144"/>
      <c r="EB52" s="144"/>
      <c r="EC52" s="144"/>
      <c r="ED52" s="144"/>
      <c r="EE52" s="144"/>
      <c r="EF52" s="144"/>
      <c r="EG52" s="144"/>
      <c r="EH52" s="144"/>
      <c r="EI52" s="144"/>
      <c r="EJ52" s="144"/>
      <c r="EK52" s="144"/>
      <c r="EL52" s="144"/>
      <c r="EM52" s="144"/>
      <c r="EN52" s="144"/>
      <c r="EO52" s="144"/>
      <c r="EP52" s="144"/>
      <c r="EQ52" s="144"/>
      <c r="ER52" s="144"/>
      <c r="ES52" s="144"/>
      <c r="ET52" s="144"/>
      <c r="EU52" s="144"/>
      <c r="EV52" s="144"/>
      <c r="EW52" s="144"/>
      <c r="EX52" s="144"/>
      <c r="EY52" s="144"/>
      <c r="EZ52" s="144"/>
      <c r="FA52" s="144"/>
      <c r="FB52" s="144"/>
      <c r="FC52" s="144"/>
      <c r="FD52" s="144"/>
      <c r="FE52" s="144"/>
      <c r="FF52" s="144"/>
      <c r="FG52" s="144"/>
      <c r="FH52" s="144"/>
      <c r="FI52" s="144"/>
      <c r="FJ52" s="144"/>
      <c r="FK52" s="144"/>
      <c r="FL52" s="144"/>
      <c r="FM52" s="144"/>
      <c r="FN52" s="144"/>
      <c r="FO52" s="144"/>
      <c r="FP52" s="144"/>
      <c r="FQ52" s="144"/>
      <c r="FR52" s="144"/>
      <c r="FS52" s="144"/>
      <c r="FT52" s="144"/>
      <c r="FU52" s="144"/>
      <c r="FV52" s="144"/>
      <c r="FW52" s="144"/>
      <c r="FX52" s="144"/>
      <c r="FY52" s="144"/>
      <c r="FZ52" s="144"/>
      <c r="GA52" s="144"/>
      <c r="GB52" s="144"/>
      <c r="GC52" s="144"/>
      <c r="GD52" s="144"/>
      <c r="GE52" s="144"/>
      <c r="GF52" s="144"/>
      <c r="GG52" s="144"/>
      <c r="GH52" s="144"/>
      <c r="GI52" s="144"/>
      <c r="GJ52" s="144"/>
      <c r="GK52" s="144"/>
      <c r="GL52" s="144"/>
      <c r="GM52" s="144"/>
      <c r="GN52" s="144"/>
      <c r="GO52" s="144"/>
      <c r="GP52" s="144"/>
      <c r="GQ52" s="144"/>
      <c r="GR52" s="144"/>
      <c r="GS52" s="144"/>
    </row>
    <row r="53" spans="1:201" ht="10.4" customHeight="1">
      <c r="A53" s="638"/>
      <c r="B53" s="830"/>
      <c r="C53" s="831"/>
      <c r="D53" s="831"/>
      <c r="E53" s="831"/>
      <c r="F53" s="831"/>
      <c r="G53" s="831"/>
      <c r="H53" s="831"/>
      <c r="I53" s="831"/>
      <c r="J53" s="831"/>
      <c r="K53" s="831"/>
      <c r="L53" s="831"/>
      <c r="M53" s="831"/>
      <c r="N53" s="831"/>
      <c r="O53" s="831"/>
      <c r="P53" s="831"/>
      <c r="Q53" s="831"/>
      <c r="R53" s="831"/>
      <c r="S53" s="831"/>
      <c r="T53" s="831"/>
      <c r="U53" s="831"/>
      <c r="V53" s="832"/>
      <c r="W53" s="738"/>
      <c r="X53" s="739"/>
      <c r="Y53" s="743"/>
      <c r="Z53" s="739"/>
      <c r="AA53" s="743"/>
      <c r="AB53" s="755"/>
      <c r="AC53" s="748"/>
      <c r="AD53" s="749"/>
      <c r="AE53" s="750"/>
      <c r="AF53" s="551"/>
      <c r="AG53" s="551"/>
      <c r="AH53" s="551"/>
      <c r="AI53" s="551"/>
      <c r="AJ53" s="551"/>
      <c r="AN53" s="552"/>
      <c r="AO53" s="552"/>
      <c r="AP53" s="552"/>
      <c r="AQ53" s="552"/>
      <c r="AR53" s="552"/>
      <c r="DT53"/>
      <c r="DU53"/>
      <c r="DW53" s="149"/>
      <c r="DX53" s="638"/>
      <c r="DZ53" s="144"/>
      <c r="EA53" s="144"/>
      <c r="EB53" s="144"/>
      <c r="EC53" s="144"/>
      <c r="ED53" s="144"/>
      <c r="EE53" s="144"/>
      <c r="EF53" s="144"/>
      <c r="EG53" s="144"/>
      <c r="EH53" s="144"/>
      <c r="EI53" s="144"/>
      <c r="EJ53" s="144"/>
      <c r="EK53" s="144"/>
      <c r="EL53" s="144"/>
      <c r="EM53" s="144"/>
      <c r="EN53" s="144"/>
      <c r="EO53" s="144"/>
      <c r="EP53" s="144"/>
      <c r="EQ53" s="144"/>
      <c r="ER53" s="144"/>
      <c r="ES53" s="144"/>
      <c r="ET53" s="144"/>
      <c r="EU53" s="144"/>
      <c r="EV53" s="144"/>
      <c r="EW53" s="144"/>
      <c r="EX53" s="144"/>
      <c r="EY53" s="144"/>
      <c r="EZ53" s="144"/>
      <c r="FA53" s="144"/>
      <c r="FB53" s="144"/>
      <c r="FC53" s="144"/>
      <c r="FD53" s="144"/>
      <c r="FE53" s="144"/>
      <c r="FF53" s="144"/>
      <c r="FG53" s="144"/>
      <c r="FH53" s="144"/>
      <c r="FI53" s="144"/>
      <c r="FJ53" s="144"/>
      <c r="FK53" s="144"/>
      <c r="FL53" s="144"/>
      <c r="FM53" s="144"/>
      <c r="FN53" s="144"/>
      <c r="FO53" s="144"/>
      <c r="FP53" s="144"/>
      <c r="FQ53" s="144"/>
      <c r="FR53" s="144"/>
      <c r="FS53" s="144"/>
      <c r="FT53" s="144"/>
      <c r="FU53" s="144"/>
      <c r="FV53" s="144"/>
      <c r="FW53" s="144"/>
      <c r="FX53" s="144"/>
      <c r="FY53" s="144"/>
      <c r="FZ53" s="144"/>
      <c r="GA53" s="144"/>
      <c r="GB53" s="144"/>
      <c r="GC53" s="144"/>
      <c r="GD53" s="144"/>
      <c r="GE53" s="144"/>
      <c r="GF53" s="144"/>
      <c r="GG53" s="144"/>
      <c r="GH53" s="144"/>
      <c r="GI53" s="144"/>
      <c r="GJ53" s="144"/>
      <c r="GK53" s="144"/>
      <c r="GL53" s="144"/>
      <c r="GM53" s="144"/>
      <c r="GN53" s="144"/>
      <c r="GO53" s="144"/>
      <c r="GP53" s="144"/>
      <c r="GQ53" s="144"/>
      <c r="GR53" s="144"/>
      <c r="GS53" s="144"/>
    </row>
    <row r="54" spans="1:201" ht="10.4" customHeight="1">
      <c r="A54" s="638"/>
      <c r="B54" s="830"/>
      <c r="C54" s="831"/>
      <c r="D54" s="831"/>
      <c r="E54" s="831"/>
      <c r="F54" s="831"/>
      <c r="G54" s="831"/>
      <c r="H54" s="831"/>
      <c r="I54" s="831"/>
      <c r="J54" s="831"/>
      <c r="K54" s="831"/>
      <c r="L54" s="831"/>
      <c r="M54" s="831"/>
      <c r="N54" s="831"/>
      <c r="O54" s="831"/>
      <c r="P54" s="831"/>
      <c r="Q54" s="831"/>
      <c r="R54" s="831"/>
      <c r="S54" s="831"/>
      <c r="T54" s="831"/>
      <c r="U54" s="831"/>
      <c r="V54" s="832"/>
      <c r="W54" s="740"/>
      <c r="X54" s="741"/>
      <c r="Y54" s="744"/>
      <c r="Z54" s="741"/>
      <c r="AA54" s="744"/>
      <c r="AB54" s="756"/>
      <c r="AC54" s="748"/>
      <c r="AD54" s="749"/>
      <c r="AE54" s="750"/>
      <c r="AF54" s="551"/>
      <c r="AG54" s="551"/>
      <c r="AH54" s="551"/>
      <c r="AI54" s="551"/>
      <c r="AJ54" s="551"/>
      <c r="AN54" s="552"/>
      <c r="AO54" s="552"/>
      <c r="AP54" s="552"/>
      <c r="AQ54" s="552"/>
      <c r="AR54" s="552"/>
      <c r="DT54"/>
      <c r="DU54"/>
      <c r="DW54" s="149"/>
      <c r="DX54" s="638"/>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44"/>
      <c r="FG54" s="144"/>
      <c r="FH54" s="144"/>
      <c r="FI54" s="144"/>
      <c r="FJ54" s="144"/>
      <c r="FK54" s="144"/>
      <c r="FL54" s="144"/>
      <c r="FM54" s="144"/>
      <c r="FN54" s="144"/>
      <c r="FO54" s="144"/>
      <c r="FP54" s="144"/>
      <c r="FQ54" s="144"/>
      <c r="FR54" s="144"/>
      <c r="FS54" s="144"/>
      <c r="FT54" s="144"/>
      <c r="FU54" s="144"/>
      <c r="FV54" s="144"/>
      <c r="FW54" s="144"/>
      <c r="FX54" s="144"/>
      <c r="FY54" s="144"/>
      <c r="FZ54" s="144"/>
      <c r="GA54" s="144"/>
      <c r="GB54" s="144"/>
      <c r="GC54" s="144"/>
      <c r="GD54" s="144"/>
      <c r="GE54" s="144"/>
      <c r="GF54" s="144"/>
      <c r="GG54" s="144"/>
      <c r="GH54" s="144"/>
      <c r="GI54" s="144"/>
      <c r="GJ54" s="144"/>
      <c r="GK54" s="144"/>
      <c r="GL54" s="144"/>
      <c r="GM54" s="144"/>
      <c r="GN54" s="144"/>
      <c r="GO54" s="144"/>
      <c r="GP54" s="144"/>
      <c r="GQ54" s="144"/>
      <c r="GR54" s="144"/>
      <c r="GS54" s="144"/>
    </row>
    <row r="55" spans="1:201" ht="10.4" customHeight="1">
      <c r="A55" s="638"/>
      <c r="B55" s="830"/>
      <c r="C55" s="831"/>
      <c r="D55" s="831"/>
      <c r="E55" s="831"/>
      <c r="F55" s="831"/>
      <c r="G55" s="831"/>
      <c r="H55" s="831"/>
      <c r="I55" s="831"/>
      <c r="J55" s="831"/>
      <c r="K55" s="831"/>
      <c r="L55" s="831"/>
      <c r="M55" s="831"/>
      <c r="N55" s="831"/>
      <c r="O55" s="831"/>
      <c r="P55" s="831"/>
      <c r="Q55" s="831"/>
      <c r="R55" s="831"/>
      <c r="S55" s="831"/>
      <c r="T55" s="831"/>
      <c r="U55" s="831"/>
      <c r="V55" s="832"/>
      <c r="W55" s="814"/>
      <c r="X55" s="815"/>
      <c r="Y55" s="815"/>
      <c r="Z55" s="815"/>
      <c r="AA55" s="815"/>
      <c r="AB55" s="816"/>
      <c r="AC55" s="748"/>
      <c r="AD55" s="749"/>
      <c r="AE55" s="750"/>
      <c r="DT55"/>
      <c r="DU55"/>
      <c r="DW55" s="149"/>
      <c r="DX55" s="638"/>
      <c r="DZ55" s="144"/>
      <c r="EA55" s="144"/>
      <c r="EB55" s="144"/>
      <c r="EC55" s="144"/>
      <c r="ED55" s="144"/>
      <c r="EE55" s="144"/>
      <c r="EF55" s="144"/>
      <c r="EG55" s="144"/>
      <c r="EH55" s="144"/>
      <c r="EI55" s="144"/>
      <c r="EJ55" s="144"/>
      <c r="EK55" s="144"/>
      <c r="EL55" s="144"/>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44"/>
      <c r="FJ55" s="144"/>
      <c r="FK55" s="144"/>
      <c r="FL55" s="144"/>
      <c r="FM55" s="144"/>
      <c r="FN55" s="144"/>
      <c r="FO55" s="144"/>
      <c r="FP55" s="144"/>
      <c r="FQ55" s="144"/>
      <c r="FR55" s="144"/>
      <c r="FS55" s="144"/>
      <c r="FT55" s="144"/>
      <c r="FU55" s="144"/>
      <c r="FV55" s="144"/>
      <c r="FW55" s="144"/>
      <c r="FX55" s="144"/>
      <c r="FY55" s="144"/>
      <c r="FZ55" s="144"/>
      <c r="GA55" s="144"/>
      <c r="GB55" s="144"/>
      <c r="GC55" s="144"/>
      <c r="GD55" s="144"/>
      <c r="GE55" s="144"/>
      <c r="GF55" s="144"/>
      <c r="GG55" s="144"/>
      <c r="GH55" s="144"/>
      <c r="GI55" s="144"/>
      <c r="GJ55" s="144"/>
      <c r="GK55" s="144"/>
      <c r="GL55" s="144"/>
      <c r="GM55" s="144"/>
      <c r="GN55" s="144"/>
      <c r="GO55" s="144"/>
      <c r="GP55" s="144"/>
      <c r="GQ55" s="144"/>
      <c r="GR55" s="144"/>
      <c r="GS55" s="144"/>
    </row>
    <row r="56" spans="1:201" ht="10.4" customHeight="1">
      <c r="A56" s="638"/>
      <c r="B56" s="830"/>
      <c r="C56" s="831"/>
      <c r="D56" s="831"/>
      <c r="E56" s="831"/>
      <c r="F56" s="831"/>
      <c r="G56" s="831"/>
      <c r="H56" s="831"/>
      <c r="I56" s="831"/>
      <c r="J56" s="831"/>
      <c r="K56" s="831"/>
      <c r="L56" s="831"/>
      <c r="M56" s="831"/>
      <c r="N56" s="831"/>
      <c r="O56" s="831"/>
      <c r="P56" s="831"/>
      <c r="Q56" s="831"/>
      <c r="R56" s="831"/>
      <c r="S56" s="831"/>
      <c r="T56" s="831"/>
      <c r="U56" s="831"/>
      <c r="V56" s="832"/>
      <c r="W56" s="817"/>
      <c r="X56" s="818"/>
      <c r="Y56" s="818"/>
      <c r="Z56" s="818"/>
      <c r="AA56" s="818"/>
      <c r="AB56" s="819"/>
      <c r="AC56" s="751"/>
      <c r="AD56" s="752"/>
      <c r="AE56" s="753"/>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0"/>
      <c r="BR56" s="150"/>
      <c r="BS56" s="150"/>
      <c r="BT56" s="150"/>
      <c r="BU56" s="150"/>
      <c r="BV56" s="150"/>
      <c r="BW56" s="150"/>
      <c r="BX56" s="150"/>
      <c r="BY56" s="150"/>
      <c r="BZ56" s="150"/>
      <c r="CA56" s="150"/>
      <c r="CB56" s="150"/>
      <c r="CC56" s="150"/>
      <c r="CD56" s="150"/>
      <c r="CE56" s="150"/>
      <c r="CF56" s="150"/>
      <c r="CG56" s="150"/>
      <c r="CH56" s="150"/>
      <c r="CI56" s="150"/>
      <c r="CJ56" s="150"/>
      <c r="CK56" s="150"/>
      <c r="CL56" s="150"/>
      <c r="CM56" s="150"/>
      <c r="CN56" s="150"/>
      <c r="CO56" s="150"/>
      <c r="CP56" s="150"/>
      <c r="CQ56" s="150"/>
      <c r="CR56" s="150"/>
      <c r="CS56" s="150"/>
      <c r="CT56" s="150"/>
      <c r="CU56" s="150"/>
      <c r="CV56" s="150"/>
      <c r="CW56" s="150"/>
      <c r="CX56" s="150"/>
      <c r="CY56" s="150"/>
      <c r="CZ56" s="150"/>
      <c r="DA56" s="150"/>
      <c r="DB56" s="150"/>
      <c r="DC56" s="150"/>
      <c r="DD56" s="150"/>
      <c r="DE56" s="150"/>
      <c r="DF56" s="150"/>
      <c r="DG56" s="150"/>
      <c r="DH56" s="150"/>
      <c r="DI56" s="150"/>
      <c r="DJ56" s="150"/>
      <c r="DK56" s="150"/>
      <c r="DL56" s="150"/>
      <c r="DM56" s="150"/>
      <c r="DN56" s="150"/>
      <c r="DO56" s="150"/>
      <c r="DP56" s="150"/>
      <c r="DQ56" s="150"/>
      <c r="DR56" s="150"/>
      <c r="DS56" s="150"/>
      <c r="DT56" s="150"/>
      <c r="DU56" s="150"/>
      <c r="DV56" s="150"/>
      <c r="DW56" s="119"/>
      <c r="DX56" s="638"/>
      <c r="DZ56" s="144"/>
      <c r="EA56" s="144"/>
      <c r="EB56" s="144"/>
      <c r="EC56" s="144"/>
      <c r="ED56" s="144"/>
      <c r="EE56" s="144"/>
      <c r="EF56" s="144"/>
      <c r="EG56" s="144"/>
      <c r="EH56" s="144"/>
      <c r="EI56" s="144"/>
      <c r="EJ56" s="144"/>
      <c r="EK56" s="144"/>
      <c r="EL56" s="144"/>
      <c r="EM56" s="144"/>
      <c r="EN56" s="144"/>
      <c r="EO56" s="144"/>
      <c r="EP56" s="144"/>
      <c r="EQ56" s="144"/>
      <c r="ER56" s="144"/>
      <c r="ES56" s="144"/>
      <c r="ET56" s="144"/>
      <c r="EU56" s="144"/>
      <c r="EV56" s="144"/>
      <c r="EW56" s="144"/>
      <c r="EX56" s="144"/>
      <c r="EY56" s="144"/>
      <c r="EZ56" s="144"/>
      <c r="FA56" s="144"/>
      <c r="FB56" s="144"/>
      <c r="FC56" s="144"/>
      <c r="FD56" s="144"/>
      <c r="FE56" s="144"/>
      <c r="FF56" s="144"/>
      <c r="FG56" s="144"/>
      <c r="FH56" s="144"/>
      <c r="FI56" s="144"/>
      <c r="FJ56" s="144"/>
      <c r="FK56" s="144"/>
      <c r="FL56" s="144"/>
      <c r="FM56" s="144"/>
      <c r="FN56" s="144"/>
      <c r="FO56" s="144"/>
      <c r="FP56" s="144"/>
      <c r="FQ56" s="144"/>
      <c r="FR56" s="144"/>
      <c r="FS56" s="144"/>
      <c r="FT56" s="144"/>
      <c r="FU56" s="144"/>
      <c r="FV56" s="144"/>
      <c r="FW56" s="144"/>
      <c r="FX56" s="144"/>
      <c r="FY56" s="144"/>
      <c r="FZ56" s="144"/>
      <c r="GA56" s="144"/>
      <c r="GB56" s="144"/>
      <c r="GC56" s="144"/>
      <c r="GD56" s="144"/>
      <c r="GE56" s="144"/>
      <c r="GF56" s="144"/>
      <c r="GG56" s="144"/>
      <c r="GH56" s="144"/>
      <c r="GI56" s="144"/>
      <c r="GJ56" s="144"/>
      <c r="GK56" s="144"/>
      <c r="GL56" s="144"/>
      <c r="GM56" s="144"/>
      <c r="GN56" s="144"/>
      <c r="GO56" s="144"/>
      <c r="GP56" s="144"/>
      <c r="GQ56" s="144"/>
      <c r="GR56" s="144"/>
      <c r="GS56" s="144"/>
    </row>
    <row r="57" spans="1:201" ht="10.4" customHeight="1">
      <c r="A57" s="638"/>
      <c r="B57" s="830"/>
      <c r="C57" s="831"/>
      <c r="D57" s="831"/>
      <c r="E57" s="831"/>
      <c r="F57" s="831"/>
      <c r="G57" s="831"/>
      <c r="H57" s="831"/>
      <c r="I57" s="831"/>
      <c r="J57" s="831"/>
      <c r="K57" s="831"/>
      <c r="L57" s="831"/>
      <c r="M57" s="831"/>
      <c r="N57" s="831"/>
      <c r="O57" s="831"/>
      <c r="P57" s="831"/>
      <c r="Q57" s="831"/>
      <c r="R57" s="831"/>
      <c r="S57" s="831"/>
      <c r="T57" s="831"/>
      <c r="U57" s="831"/>
      <c r="V57" s="832"/>
      <c r="W57" s="730" t="s">
        <v>280</v>
      </c>
      <c r="X57" s="731"/>
      <c r="Y57" s="731"/>
      <c r="Z57" s="731"/>
      <c r="AA57" s="731"/>
      <c r="AB57" s="732"/>
      <c r="AC57" s="790" t="s">
        <v>236</v>
      </c>
      <c r="AD57" s="791"/>
      <c r="AE57" s="792"/>
      <c r="AF57" s="360"/>
      <c r="AG57" s="360"/>
      <c r="AH57" s="360"/>
      <c r="AI57" s="360"/>
      <c r="AJ57" s="360"/>
      <c r="AK57" s="361"/>
      <c r="AL57" s="361"/>
      <c r="AM57" s="361"/>
      <c r="AN57" s="363"/>
      <c r="AO57" s="363"/>
      <c r="AP57" s="363"/>
      <c r="AQ57" s="363"/>
      <c r="AR57" s="363"/>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61"/>
      <c r="CE57" s="361"/>
      <c r="CF57" s="361"/>
      <c r="CG57" s="361"/>
      <c r="CH57" s="361"/>
      <c r="CI57" s="361"/>
      <c r="CJ57" s="361"/>
      <c r="CK57" s="361"/>
      <c r="CL57" s="361"/>
      <c r="CM57" s="361"/>
      <c r="CN57" s="361"/>
      <c r="CO57" s="361"/>
      <c r="CP57" s="361"/>
      <c r="CQ57" s="361"/>
      <c r="CR57" s="361"/>
      <c r="CS57" s="361"/>
      <c r="CT57" s="361"/>
      <c r="CU57" s="361"/>
      <c r="CV57" s="361"/>
      <c r="CW57" s="361"/>
      <c r="CX57" s="361"/>
      <c r="CY57" s="361"/>
      <c r="CZ57" s="361"/>
      <c r="DA57" s="361"/>
      <c r="DB57" s="361"/>
      <c r="DC57" s="361"/>
      <c r="DD57" s="361"/>
      <c r="DE57" s="361"/>
      <c r="DF57" s="361"/>
      <c r="DG57" s="361"/>
      <c r="DH57" s="361"/>
      <c r="DI57" s="361"/>
      <c r="DJ57" s="361"/>
      <c r="DK57" s="361"/>
      <c r="DL57" s="361"/>
      <c r="DM57" s="361"/>
      <c r="DN57" s="361"/>
      <c r="DO57" s="361"/>
      <c r="DP57" s="361"/>
      <c r="DQ57" s="361"/>
      <c r="DR57" s="361"/>
      <c r="DS57" s="361"/>
      <c r="DT57" s="361"/>
      <c r="DU57" s="361"/>
      <c r="DV57" s="361"/>
      <c r="DW57" s="362"/>
      <c r="DX57" s="638"/>
      <c r="DZ57" s="144"/>
      <c r="EA57" s="144"/>
      <c r="EB57" s="144"/>
      <c r="EC57" s="144"/>
      <c r="ED57" s="144"/>
      <c r="EE57" s="144"/>
      <c r="EF57" s="144"/>
      <c r="EG57" s="144"/>
      <c r="EH57" s="144"/>
      <c r="EI57" s="144"/>
      <c r="EJ57" s="144"/>
      <c r="EK57" s="144"/>
      <c r="EL57" s="144"/>
      <c r="EM57" s="144"/>
      <c r="EN57" s="144"/>
      <c r="EO57" s="144"/>
      <c r="EP57" s="144"/>
      <c r="EQ57" s="144"/>
      <c r="ER57" s="144"/>
      <c r="ES57" s="144"/>
      <c r="ET57" s="144"/>
      <c r="EU57" s="144"/>
      <c r="EV57" s="144"/>
      <c r="EW57" s="144"/>
      <c r="EX57" s="144"/>
      <c r="EY57" s="144"/>
      <c r="EZ57" s="144"/>
      <c r="FA57" s="144"/>
      <c r="FB57" s="144"/>
      <c r="FC57" s="144"/>
      <c r="FD57" s="144"/>
      <c r="FE57" s="144"/>
      <c r="FF57" s="144"/>
      <c r="FG57" s="144"/>
      <c r="FH57" s="144"/>
      <c r="FI57" s="144"/>
      <c r="FJ57" s="144"/>
      <c r="FK57" s="144"/>
      <c r="FL57" s="144"/>
      <c r="FM57" s="144"/>
      <c r="FN57" s="144"/>
      <c r="FO57" s="144"/>
      <c r="FP57" s="144"/>
      <c r="FQ57" s="144"/>
      <c r="FR57" s="144"/>
      <c r="FS57" s="144"/>
      <c r="FT57" s="144"/>
      <c r="FU57" s="144"/>
      <c r="FV57" s="144"/>
      <c r="FW57" s="144"/>
      <c r="FX57" s="144"/>
      <c r="FY57" s="144"/>
      <c r="FZ57" s="144"/>
      <c r="GA57" s="144"/>
      <c r="GB57" s="144"/>
      <c r="GC57" s="144"/>
      <c r="GD57" s="144"/>
      <c r="GE57" s="144"/>
      <c r="GF57" s="144"/>
      <c r="GG57" s="144"/>
      <c r="GH57" s="144"/>
      <c r="GI57" s="144"/>
      <c r="GJ57" s="144"/>
      <c r="GK57" s="144"/>
      <c r="GL57" s="144"/>
      <c r="GM57" s="144"/>
      <c r="GN57" s="144"/>
      <c r="GO57" s="144"/>
      <c r="GP57" s="144"/>
      <c r="GQ57" s="144"/>
      <c r="GR57" s="144"/>
      <c r="GS57" s="144"/>
    </row>
    <row r="58" spans="1:201" ht="10.4" customHeight="1">
      <c r="A58" s="638"/>
      <c r="B58" s="830"/>
      <c r="C58" s="831"/>
      <c r="D58" s="831"/>
      <c r="E58" s="831"/>
      <c r="F58" s="831"/>
      <c r="G58" s="831"/>
      <c r="H58" s="831"/>
      <c r="I58" s="831"/>
      <c r="J58" s="831"/>
      <c r="K58" s="831"/>
      <c r="L58" s="831"/>
      <c r="M58" s="831"/>
      <c r="N58" s="831"/>
      <c r="O58" s="831"/>
      <c r="P58" s="831"/>
      <c r="Q58" s="831"/>
      <c r="R58" s="831"/>
      <c r="S58" s="831"/>
      <c r="T58" s="831"/>
      <c r="U58" s="831"/>
      <c r="V58" s="832"/>
      <c r="W58" s="733"/>
      <c r="X58" s="734"/>
      <c r="Y58" s="734"/>
      <c r="Z58" s="734"/>
      <c r="AA58" s="734"/>
      <c r="AB58" s="735"/>
      <c r="AC58" s="793"/>
      <c r="AD58" s="794"/>
      <c r="AE58" s="795"/>
      <c r="AF58" s="553"/>
      <c r="AG58" s="553"/>
      <c r="AH58" s="553"/>
      <c r="AI58" s="553"/>
      <c r="AJ58" s="553"/>
      <c r="AN58" s="552"/>
      <c r="AO58" s="552"/>
      <c r="AP58" s="552"/>
      <c r="AQ58" s="552"/>
      <c r="AR58" s="552"/>
      <c r="DT58"/>
      <c r="DU58"/>
      <c r="DW58" s="149"/>
      <c r="DX58" s="638"/>
      <c r="DZ58" s="144"/>
      <c r="EA58" s="144"/>
      <c r="EB58" s="144"/>
      <c r="EC58" s="144"/>
      <c r="ED58" s="144"/>
      <c r="EE58" s="144"/>
      <c r="EF58" s="144"/>
      <c r="EG58" s="144"/>
      <c r="EH58" s="144"/>
      <c r="EI58" s="144"/>
      <c r="EJ58" s="144"/>
      <c r="EK58" s="144"/>
      <c r="EL58" s="144"/>
      <c r="EM58" s="144"/>
      <c r="EN58" s="144"/>
      <c r="EO58" s="144"/>
      <c r="EP58" s="144"/>
      <c r="EQ58" s="144"/>
      <c r="ER58" s="144"/>
      <c r="ES58" s="144"/>
      <c r="ET58" s="144"/>
      <c r="EU58" s="144"/>
      <c r="EV58" s="144"/>
      <c r="EW58" s="144"/>
      <c r="EX58" s="144"/>
      <c r="EY58" s="144"/>
      <c r="EZ58" s="144"/>
      <c r="FA58" s="144"/>
      <c r="FB58" s="144"/>
      <c r="FC58" s="144"/>
      <c r="FD58" s="144"/>
      <c r="FE58" s="144"/>
      <c r="FF58" s="144"/>
      <c r="FG58" s="144"/>
      <c r="FH58" s="144"/>
      <c r="FI58" s="144"/>
      <c r="FJ58" s="144"/>
      <c r="FK58" s="144"/>
      <c r="FL58" s="144"/>
      <c r="FM58" s="144"/>
      <c r="FN58" s="144"/>
      <c r="FO58" s="144"/>
      <c r="FP58" s="144"/>
      <c r="FQ58" s="144"/>
      <c r="FR58" s="144"/>
      <c r="FS58" s="144"/>
      <c r="FT58" s="144"/>
      <c r="FU58" s="144"/>
      <c r="FV58" s="144"/>
      <c r="FW58" s="144"/>
      <c r="FX58" s="144"/>
      <c r="FY58" s="144"/>
      <c r="FZ58" s="144"/>
      <c r="GA58" s="144"/>
      <c r="GB58" s="144"/>
      <c r="GC58" s="144"/>
      <c r="GD58" s="144"/>
      <c r="GE58" s="144"/>
      <c r="GF58" s="144"/>
      <c r="GG58" s="144"/>
      <c r="GH58" s="144"/>
      <c r="GI58" s="144"/>
      <c r="GJ58" s="144"/>
      <c r="GK58" s="144"/>
      <c r="GL58" s="144"/>
      <c r="GM58" s="144"/>
      <c r="GN58" s="144"/>
      <c r="GO58" s="144"/>
      <c r="GP58" s="144"/>
      <c r="GQ58" s="144"/>
      <c r="GR58" s="144"/>
      <c r="GS58" s="144"/>
    </row>
    <row r="59" spans="1:201" ht="10.4" customHeight="1">
      <c r="A59" s="638"/>
      <c r="B59" s="830"/>
      <c r="C59" s="831"/>
      <c r="D59" s="831"/>
      <c r="E59" s="831"/>
      <c r="F59" s="831"/>
      <c r="G59" s="831"/>
      <c r="H59" s="831"/>
      <c r="I59" s="831"/>
      <c r="J59" s="831"/>
      <c r="K59" s="831"/>
      <c r="L59" s="831"/>
      <c r="M59" s="831"/>
      <c r="N59" s="831"/>
      <c r="O59" s="831"/>
      <c r="P59" s="831"/>
      <c r="Q59" s="831"/>
      <c r="R59" s="831"/>
      <c r="S59" s="831"/>
      <c r="T59" s="831"/>
      <c r="U59" s="831"/>
      <c r="V59" s="832"/>
      <c r="W59" s="710" t="s">
        <v>234</v>
      </c>
      <c r="X59" s="712">
        <f>(SUMIFS(入力シート!S12:S171,入力シート!C12:C171,W59)+(SUMIFS(入力シート!T12:T171,入力シート!C12:C171,W59)))</f>
        <v>0</v>
      </c>
      <c r="Y59" s="713"/>
      <c r="Z59" s="714"/>
      <c r="AA59" s="712" t="s">
        <v>235</v>
      </c>
      <c r="AB59" s="825"/>
      <c r="AC59" s="793"/>
      <c r="AD59" s="794"/>
      <c r="AE59" s="795"/>
      <c r="AF59" s="553"/>
      <c r="AG59" s="553"/>
      <c r="AH59" s="553"/>
      <c r="AI59" s="553"/>
      <c r="AJ59" s="553"/>
      <c r="AN59" s="552"/>
      <c r="AO59" s="552"/>
      <c r="AP59" s="552"/>
      <c r="AQ59" s="552"/>
      <c r="AR59" s="552"/>
      <c r="DT59"/>
      <c r="DU59"/>
      <c r="DW59" s="149"/>
      <c r="DX59" s="638"/>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row>
    <row r="60" spans="1:201" ht="10.4" customHeight="1">
      <c r="A60" s="638"/>
      <c r="B60" s="830"/>
      <c r="C60" s="831"/>
      <c r="D60" s="831"/>
      <c r="E60" s="831"/>
      <c r="F60" s="831"/>
      <c r="G60" s="831"/>
      <c r="H60" s="831"/>
      <c r="I60" s="831"/>
      <c r="J60" s="831"/>
      <c r="K60" s="831"/>
      <c r="L60" s="831"/>
      <c r="M60" s="831"/>
      <c r="N60" s="831"/>
      <c r="O60" s="831"/>
      <c r="P60" s="831"/>
      <c r="Q60" s="831"/>
      <c r="R60" s="831"/>
      <c r="S60" s="831"/>
      <c r="T60" s="831"/>
      <c r="U60" s="831"/>
      <c r="V60" s="832"/>
      <c r="W60" s="711"/>
      <c r="X60" s="708"/>
      <c r="Y60" s="715"/>
      <c r="Z60" s="716"/>
      <c r="AA60" s="708"/>
      <c r="AB60" s="709"/>
      <c r="AC60" s="793"/>
      <c r="AD60" s="794"/>
      <c r="AE60" s="795"/>
      <c r="AF60" s="553"/>
      <c r="AG60" s="553"/>
      <c r="AH60" s="553"/>
      <c r="AI60" s="553"/>
      <c r="AJ60" s="553"/>
      <c r="AN60" s="552"/>
      <c r="AO60" s="552"/>
      <c r="AP60" s="552"/>
      <c r="AQ60" s="552"/>
      <c r="AR60" s="552"/>
      <c r="DT60"/>
      <c r="DU60"/>
      <c r="DW60" s="149"/>
      <c r="DX60" s="638"/>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row>
    <row r="61" spans="1:201" ht="10.4" customHeight="1">
      <c r="A61" s="638"/>
      <c r="B61" s="830"/>
      <c r="C61" s="831"/>
      <c r="D61" s="831"/>
      <c r="E61" s="831"/>
      <c r="F61" s="831"/>
      <c r="G61" s="831"/>
      <c r="H61" s="831"/>
      <c r="I61" s="831"/>
      <c r="J61" s="831"/>
      <c r="K61" s="831"/>
      <c r="L61" s="831"/>
      <c r="M61" s="831"/>
      <c r="N61" s="831"/>
      <c r="O61" s="831"/>
      <c r="P61" s="831"/>
      <c r="Q61" s="831"/>
      <c r="R61" s="831"/>
      <c r="S61" s="831"/>
      <c r="T61" s="831"/>
      <c r="U61" s="831"/>
      <c r="V61" s="832"/>
      <c r="W61" s="710" t="s">
        <v>237</v>
      </c>
      <c r="X61" s="712">
        <f>(SUMIFS(入力シート!S12:S171,入力シート!C12:C171,W61))+(SUMIFS(入力シート!T12:T171,入力シート!C12:C171,W61))</f>
        <v>0</v>
      </c>
      <c r="Y61" s="713"/>
      <c r="Z61" s="714"/>
      <c r="AA61" s="712" t="s">
        <v>235</v>
      </c>
      <c r="AB61" s="825"/>
      <c r="AC61" s="793"/>
      <c r="AD61" s="794"/>
      <c r="AE61" s="795"/>
      <c r="AF61" s="551"/>
      <c r="AG61" s="551"/>
      <c r="AH61" s="551"/>
      <c r="AI61" s="551"/>
      <c r="AJ61" s="551"/>
      <c r="AN61" s="552"/>
      <c r="AO61" s="552"/>
      <c r="AP61" s="552"/>
      <c r="AQ61" s="552"/>
      <c r="AR61" s="552"/>
      <c r="DT61"/>
      <c r="DU61"/>
      <c r="DW61" s="149"/>
      <c r="DX61" s="638"/>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row>
    <row r="62" spans="1:201" ht="10.4" customHeight="1">
      <c r="A62" s="638"/>
      <c r="B62" s="830"/>
      <c r="C62" s="831"/>
      <c r="D62" s="831"/>
      <c r="E62" s="831"/>
      <c r="F62" s="831"/>
      <c r="G62" s="831"/>
      <c r="H62" s="831"/>
      <c r="I62" s="831"/>
      <c r="J62" s="831"/>
      <c r="K62" s="831"/>
      <c r="L62" s="831"/>
      <c r="M62" s="831"/>
      <c r="N62" s="831"/>
      <c r="O62" s="831"/>
      <c r="P62" s="831"/>
      <c r="Q62" s="831"/>
      <c r="R62" s="831"/>
      <c r="S62" s="831"/>
      <c r="T62" s="831"/>
      <c r="U62" s="831"/>
      <c r="V62" s="832"/>
      <c r="W62" s="711"/>
      <c r="X62" s="708"/>
      <c r="Y62" s="715"/>
      <c r="Z62" s="716"/>
      <c r="AA62" s="708"/>
      <c r="AB62" s="709"/>
      <c r="AC62" s="793"/>
      <c r="AD62" s="794"/>
      <c r="AE62" s="795"/>
      <c r="AF62" s="551"/>
      <c r="AG62" s="551"/>
      <c r="AH62" s="551"/>
      <c r="AI62" s="551"/>
      <c r="AJ62" s="551"/>
      <c r="AN62" s="552"/>
      <c r="AO62" s="552"/>
      <c r="AP62" s="552"/>
      <c r="AQ62" s="552"/>
      <c r="AR62" s="552"/>
      <c r="DT62"/>
      <c r="DU62"/>
      <c r="DW62" s="149"/>
      <c r="DX62" s="638"/>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row>
    <row r="63" spans="1:201" ht="10.4" customHeight="1">
      <c r="A63" s="638"/>
      <c r="B63" s="830"/>
      <c r="C63" s="831"/>
      <c r="D63" s="831"/>
      <c r="E63" s="831"/>
      <c r="F63" s="831"/>
      <c r="G63" s="831"/>
      <c r="H63" s="831"/>
      <c r="I63" s="831"/>
      <c r="J63" s="831"/>
      <c r="K63" s="831"/>
      <c r="L63" s="831"/>
      <c r="M63" s="831"/>
      <c r="N63" s="831"/>
      <c r="O63" s="831"/>
      <c r="P63" s="831"/>
      <c r="Q63" s="831"/>
      <c r="R63" s="831"/>
      <c r="S63" s="831"/>
      <c r="T63" s="831"/>
      <c r="U63" s="831"/>
      <c r="V63" s="832"/>
      <c r="W63" s="724" t="s">
        <v>130</v>
      </c>
      <c r="X63" s="712">
        <f>SUM(X59:Z62)</f>
        <v>0</v>
      </c>
      <c r="Y63" s="713"/>
      <c r="Z63" s="714"/>
      <c r="AA63" s="712" t="s">
        <v>235</v>
      </c>
      <c r="AB63" s="825"/>
      <c r="AC63" s="793"/>
      <c r="AD63" s="794"/>
      <c r="AE63" s="795"/>
      <c r="DT63"/>
      <c r="DU63"/>
      <c r="DW63" s="149"/>
      <c r="DX63" s="638"/>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row>
    <row r="64" spans="1:201" ht="10.4" customHeight="1">
      <c r="A64" s="638"/>
      <c r="B64" s="833"/>
      <c r="C64" s="834"/>
      <c r="D64" s="834"/>
      <c r="E64" s="834"/>
      <c r="F64" s="834"/>
      <c r="G64" s="834"/>
      <c r="H64" s="834"/>
      <c r="I64" s="834"/>
      <c r="J64" s="834"/>
      <c r="K64" s="834"/>
      <c r="L64" s="834"/>
      <c r="M64" s="834"/>
      <c r="N64" s="834"/>
      <c r="O64" s="834"/>
      <c r="P64" s="834"/>
      <c r="Q64" s="834"/>
      <c r="R64" s="834"/>
      <c r="S64" s="834"/>
      <c r="T64" s="834"/>
      <c r="U64" s="834"/>
      <c r="V64" s="835"/>
      <c r="W64" s="725"/>
      <c r="X64" s="721"/>
      <c r="Y64" s="722"/>
      <c r="Z64" s="723"/>
      <c r="AA64" s="708"/>
      <c r="AB64" s="709"/>
      <c r="AC64" s="796"/>
      <c r="AD64" s="797"/>
      <c r="AE64" s="798"/>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19"/>
      <c r="DX64" s="638"/>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row>
    <row r="65" spans="1:201" ht="10.4" customHeight="1">
      <c r="A65" s="638"/>
      <c r="B65" s="758" t="s">
        <v>367</v>
      </c>
      <c r="C65" s="759"/>
      <c r="D65" s="759"/>
      <c r="E65" s="759"/>
      <c r="F65" s="759"/>
      <c r="G65" s="759"/>
      <c r="H65" s="759"/>
      <c r="I65" s="759"/>
      <c r="J65" s="759"/>
      <c r="K65" s="759"/>
      <c r="L65" s="759"/>
      <c r="M65" s="759"/>
      <c r="N65" s="759"/>
      <c r="O65" s="759"/>
      <c r="P65" s="759"/>
      <c r="Q65" s="759"/>
      <c r="R65" s="759"/>
      <c r="S65" s="759"/>
      <c r="T65" s="759"/>
      <c r="U65" s="759"/>
      <c r="V65" s="760"/>
      <c r="W65" s="823" t="s">
        <v>371</v>
      </c>
      <c r="X65" s="823"/>
      <c r="Y65" s="823"/>
      <c r="Z65" s="823"/>
      <c r="AA65" s="823"/>
      <c r="AB65" s="823"/>
      <c r="AC65" s="745" t="s">
        <v>272</v>
      </c>
      <c r="AD65" s="746"/>
      <c r="AE65" s="747"/>
      <c r="AF65" s="360"/>
      <c r="AG65" s="360"/>
      <c r="AH65" s="360"/>
      <c r="AI65" s="360"/>
      <c r="AJ65" s="360"/>
      <c r="AK65" s="361"/>
      <c r="AL65" s="361"/>
      <c r="AM65" s="361"/>
      <c r="AN65" s="363"/>
      <c r="AO65" s="363"/>
      <c r="AP65" s="363"/>
      <c r="AQ65" s="363"/>
      <c r="AR65" s="363"/>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1"/>
      <c r="CA65" s="361"/>
      <c r="CB65" s="361"/>
      <c r="CC65" s="361"/>
      <c r="CD65" s="361"/>
      <c r="CE65" s="361"/>
      <c r="CF65" s="361"/>
      <c r="CG65" s="361"/>
      <c r="CH65" s="361"/>
      <c r="CI65" s="361"/>
      <c r="CJ65" s="361"/>
      <c r="CK65" s="361"/>
      <c r="CL65" s="361"/>
      <c r="CM65" s="361"/>
      <c r="CN65" s="361"/>
      <c r="CO65" s="361"/>
      <c r="CP65" s="361"/>
      <c r="CQ65" s="361"/>
      <c r="CR65" s="361"/>
      <c r="CS65" s="361"/>
      <c r="CT65" s="361"/>
      <c r="CU65" s="361"/>
      <c r="CV65" s="361"/>
      <c r="CW65" s="361"/>
      <c r="CX65" s="361"/>
      <c r="CY65" s="361"/>
      <c r="CZ65" s="361"/>
      <c r="DA65" s="361"/>
      <c r="DB65" s="361"/>
      <c r="DC65" s="361"/>
      <c r="DD65" s="361"/>
      <c r="DE65" s="361"/>
      <c r="DF65" s="361"/>
      <c r="DG65" s="361"/>
      <c r="DH65" s="361"/>
      <c r="DI65" s="361"/>
      <c r="DJ65" s="361"/>
      <c r="DK65" s="361"/>
      <c r="DL65" s="361"/>
      <c r="DM65" s="361"/>
      <c r="DN65" s="361"/>
      <c r="DO65" s="361"/>
      <c r="DP65" s="361"/>
      <c r="DQ65" s="361"/>
      <c r="DR65" s="361"/>
      <c r="DS65" s="361"/>
      <c r="DT65" s="361"/>
      <c r="DU65" s="361"/>
      <c r="DV65" s="361"/>
      <c r="DW65" s="362"/>
      <c r="DX65" s="638"/>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row>
    <row r="66" spans="1:201" ht="10.4" customHeight="1">
      <c r="A66" s="638"/>
      <c r="B66" s="761"/>
      <c r="C66" s="762"/>
      <c r="D66" s="762"/>
      <c r="E66" s="762"/>
      <c r="F66" s="762"/>
      <c r="G66" s="762"/>
      <c r="H66" s="762"/>
      <c r="I66" s="762"/>
      <c r="J66" s="762"/>
      <c r="K66" s="762"/>
      <c r="L66" s="762"/>
      <c r="M66" s="762"/>
      <c r="N66" s="762"/>
      <c r="O66" s="762"/>
      <c r="P66" s="762"/>
      <c r="Q66" s="762"/>
      <c r="R66" s="762"/>
      <c r="S66" s="762"/>
      <c r="T66" s="762"/>
      <c r="U66" s="762"/>
      <c r="V66" s="763"/>
      <c r="W66" s="823"/>
      <c r="X66" s="823"/>
      <c r="Y66" s="823"/>
      <c r="Z66" s="823"/>
      <c r="AA66" s="823"/>
      <c r="AB66" s="823"/>
      <c r="AC66" s="748"/>
      <c r="AD66" s="749"/>
      <c r="AE66" s="750"/>
      <c r="AF66" s="553"/>
      <c r="AG66" s="553"/>
      <c r="AH66" s="553"/>
      <c r="AI66" s="553"/>
      <c r="AJ66" s="553"/>
      <c r="AN66" s="552"/>
      <c r="AO66" s="552"/>
      <c r="AP66" s="552"/>
      <c r="AQ66" s="552"/>
      <c r="AR66" s="552"/>
      <c r="DT66"/>
      <c r="DU66"/>
      <c r="DW66" s="149"/>
      <c r="DX66" s="638"/>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row>
    <row r="67" spans="1:201" ht="10.4" customHeight="1">
      <c r="A67" s="638"/>
      <c r="B67" s="830">
        <f>B51+1</f>
        <v>3</v>
      </c>
      <c r="C67" s="831"/>
      <c r="D67" s="831"/>
      <c r="E67" s="831"/>
      <c r="F67" s="831"/>
      <c r="G67" s="831"/>
      <c r="H67" s="831"/>
      <c r="I67" s="831"/>
      <c r="J67" s="831"/>
      <c r="K67" s="831"/>
      <c r="L67" s="831"/>
      <c r="M67" s="831"/>
      <c r="N67" s="831"/>
      <c r="O67" s="831"/>
      <c r="P67" s="831"/>
      <c r="Q67" s="831"/>
      <c r="R67" s="831"/>
      <c r="S67" s="831"/>
      <c r="T67" s="831"/>
      <c r="U67" s="831"/>
      <c r="V67" s="832"/>
      <c r="W67" s="824" t="s">
        <v>228</v>
      </c>
      <c r="X67" s="716"/>
      <c r="Y67" s="708" t="s">
        <v>229</v>
      </c>
      <c r="Z67" s="716"/>
      <c r="AA67" s="708" t="s">
        <v>230</v>
      </c>
      <c r="AB67" s="709"/>
      <c r="AC67" s="748"/>
      <c r="AD67" s="749"/>
      <c r="AE67" s="750"/>
      <c r="AF67" s="553"/>
      <c r="AG67" s="553"/>
      <c r="AH67" s="553"/>
      <c r="AI67" s="553"/>
      <c r="AJ67" s="553"/>
      <c r="AN67" s="552"/>
      <c r="AO67" s="552"/>
      <c r="AP67" s="552"/>
      <c r="AQ67" s="552"/>
      <c r="AR67" s="552"/>
      <c r="DT67"/>
      <c r="DU67"/>
      <c r="DW67" s="149"/>
      <c r="DX67" s="638"/>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row>
    <row r="68" spans="1:201" ht="10.4" customHeight="1">
      <c r="A68" s="638"/>
      <c r="B68" s="830"/>
      <c r="C68" s="831"/>
      <c r="D68" s="831"/>
      <c r="E68" s="831"/>
      <c r="F68" s="831"/>
      <c r="G68" s="831"/>
      <c r="H68" s="831"/>
      <c r="I68" s="831"/>
      <c r="J68" s="831"/>
      <c r="K68" s="831"/>
      <c r="L68" s="831"/>
      <c r="M68" s="831"/>
      <c r="N68" s="831"/>
      <c r="O68" s="831"/>
      <c r="P68" s="831"/>
      <c r="Q68" s="831"/>
      <c r="R68" s="831"/>
      <c r="S68" s="831"/>
      <c r="T68" s="831"/>
      <c r="U68" s="831"/>
      <c r="V68" s="832"/>
      <c r="W68" s="764">
        <f>入力シート!AB172</f>
        <v>0</v>
      </c>
      <c r="X68" s="737"/>
      <c r="Y68" s="742">
        <f>入力シート!AC172</f>
        <v>0</v>
      </c>
      <c r="Z68" s="737"/>
      <c r="AA68" s="742">
        <f>入力シート!AD172</f>
        <v>0</v>
      </c>
      <c r="AB68" s="764"/>
      <c r="AC68" s="748"/>
      <c r="AD68" s="749"/>
      <c r="AE68" s="750"/>
      <c r="AF68" s="553"/>
      <c r="AG68" s="553"/>
      <c r="AH68" s="553"/>
      <c r="AI68" s="553"/>
      <c r="AJ68" s="553"/>
      <c r="AN68" s="552"/>
      <c r="AO68" s="552"/>
      <c r="AP68" s="552"/>
      <c r="AQ68" s="552"/>
      <c r="AR68" s="552"/>
      <c r="DT68"/>
      <c r="DU68"/>
      <c r="DW68" s="149"/>
      <c r="DX68" s="638"/>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row>
    <row r="69" spans="1:201" ht="10.4" customHeight="1">
      <c r="A69" s="638"/>
      <c r="B69" s="830"/>
      <c r="C69" s="831"/>
      <c r="D69" s="831"/>
      <c r="E69" s="831"/>
      <c r="F69" s="831"/>
      <c r="G69" s="831"/>
      <c r="H69" s="831"/>
      <c r="I69" s="831"/>
      <c r="J69" s="831"/>
      <c r="K69" s="831"/>
      <c r="L69" s="831"/>
      <c r="M69" s="831"/>
      <c r="N69" s="831"/>
      <c r="O69" s="831"/>
      <c r="P69" s="831"/>
      <c r="Q69" s="831"/>
      <c r="R69" s="831"/>
      <c r="S69" s="831"/>
      <c r="T69" s="831"/>
      <c r="U69" s="831"/>
      <c r="V69" s="832"/>
      <c r="W69" s="765"/>
      <c r="X69" s="739"/>
      <c r="Y69" s="743"/>
      <c r="Z69" s="739"/>
      <c r="AA69" s="743"/>
      <c r="AB69" s="765"/>
      <c r="AC69" s="748"/>
      <c r="AD69" s="749"/>
      <c r="AE69" s="750"/>
      <c r="AF69" s="551"/>
      <c r="AG69" s="551"/>
      <c r="AH69" s="551"/>
      <c r="AI69" s="551"/>
      <c r="AJ69" s="551"/>
      <c r="AN69" s="552"/>
      <c r="AO69" s="552"/>
      <c r="AP69" s="552"/>
      <c r="AQ69" s="552"/>
      <c r="AR69" s="552"/>
      <c r="DT69"/>
      <c r="DU69"/>
      <c r="DW69" s="149"/>
      <c r="DX69" s="638"/>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row>
    <row r="70" spans="1:201" ht="10.4" customHeight="1">
      <c r="A70" s="638"/>
      <c r="B70" s="830"/>
      <c r="C70" s="831"/>
      <c r="D70" s="831"/>
      <c r="E70" s="831"/>
      <c r="F70" s="831"/>
      <c r="G70" s="831"/>
      <c r="H70" s="831"/>
      <c r="I70" s="831"/>
      <c r="J70" s="831"/>
      <c r="K70" s="831"/>
      <c r="L70" s="831"/>
      <c r="M70" s="831"/>
      <c r="N70" s="831"/>
      <c r="O70" s="831"/>
      <c r="P70" s="831"/>
      <c r="Q70" s="831"/>
      <c r="R70" s="831"/>
      <c r="S70" s="831"/>
      <c r="T70" s="831"/>
      <c r="U70" s="831"/>
      <c r="V70" s="832"/>
      <c r="W70" s="766"/>
      <c r="X70" s="741"/>
      <c r="Y70" s="744"/>
      <c r="Z70" s="741"/>
      <c r="AA70" s="744"/>
      <c r="AB70" s="766"/>
      <c r="AC70" s="748"/>
      <c r="AD70" s="749"/>
      <c r="AE70" s="750"/>
      <c r="AF70" s="551"/>
      <c r="AG70" s="551"/>
      <c r="AH70" s="551"/>
      <c r="AI70" s="551"/>
      <c r="AJ70" s="551"/>
      <c r="AN70" s="552"/>
      <c r="AO70" s="552"/>
      <c r="AP70" s="552"/>
      <c r="AQ70" s="552"/>
      <c r="AR70" s="552"/>
      <c r="DT70"/>
      <c r="DU70"/>
      <c r="DW70" s="149"/>
      <c r="DX70" s="638"/>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row>
    <row r="71" spans="1:201" ht="10.4" customHeight="1">
      <c r="A71" s="638"/>
      <c r="B71" s="830"/>
      <c r="C71" s="831"/>
      <c r="D71" s="831"/>
      <c r="E71" s="831"/>
      <c r="F71" s="831"/>
      <c r="G71" s="831"/>
      <c r="H71" s="831"/>
      <c r="I71" s="831"/>
      <c r="J71" s="831"/>
      <c r="K71" s="831"/>
      <c r="L71" s="831"/>
      <c r="M71" s="831"/>
      <c r="N71" s="831"/>
      <c r="O71" s="831"/>
      <c r="P71" s="831"/>
      <c r="Q71" s="831"/>
      <c r="R71" s="831"/>
      <c r="S71" s="831"/>
      <c r="T71" s="831"/>
      <c r="U71" s="831"/>
      <c r="V71" s="832"/>
      <c r="W71" s="814"/>
      <c r="X71" s="815"/>
      <c r="Y71" s="815"/>
      <c r="Z71" s="815"/>
      <c r="AA71" s="815"/>
      <c r="AB71" s="816"/>
      <c r="AC71" s="748"/>
      <c r="AD71" s="749"/>
      <c r="AE71" s="750"/>
      <c r="DT71"/>
      <c r="DU71"/>
      <c r="DW71" s="149"/>
      <c r="DX71" s="638"/>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row>
    <row r="72" spans="1:201" ht="10.4" customHeight="1">
      <c r="A72" s="638"/>
      <c r="B72" s="830"/>
      <c r="C72" s="831"/>
      <c r="D72" s="831"/>
      <c r="E72" s="831"/>
      <c r="F72" s="831"/>
      <c r="G72" s="831"/>
      <c r="H72" s="831"/>
      <c r="I72" s="831"/>
      <c r="J72" s="831"/>
      <c r="K72" s="831"/>
      <c r="L72" s="831"/>
      <c r="M72" s="831"/>
      <c r="N72" s="831"/>
      <c r="O72" s="831"/>
      <c r="P72" s="831"/>
      <c r="Q72" s="831"/>
      <c r="R72" s="831"/>
      <c r="S72" s="831"/>
      <c r="T72" s="831"/>
      <c r="U72" s="831"/>
      <c r="V72" s="832"/>
      <c r="W72" s="817"/>
      <c r="X72" s="818"/>
      <c r="Y72" s="818"/>
      <c r="Z72" s="818"/>
      <c r="AA72" s="818"/>
      <c r="AB72" s="819"/>
      <c r="AC72" s="751"/>
      <c r="AD72" s="752"/>
      <c r="AE72" s="753"/>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19"/>
      <c r="DX72" s="638"/>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row>
    <row r="73" spans="1:201" ht="10.4" customHeight="1">
      <c r="A73" s="638"/>
      <c r="B73" s="830"/>
      <c r="C73" s="831"/>
      <c r="D73" s="831"/>
      <c r="E73" s="831"/>
      <c r="F73" s="831"/>
      <c r="G73" s="831"/>
      <c r="H73" s="831"/>
      <c r="I73" s="831"/>
      <c r="J73" s="831"/>
      <c r="K73" s="831"/>
      <c r="L73" s="831"/>
      <c r="M73" s="831"/>
      <c r="N73" s="831"/>
      <c r="O73" s="831"/>
      <c r="P73" s="831"/>
      <c r="Q73" s="831"/>
      <c r="R73" s="831"/>
      <c r="S73" s="831"/>
      <c r="T73" s="831"/>
      <c r="U73" s="831"/>
      <c r="V73" s="832"/>
      <c r="W73" s="730" t="s">
        <v>280</v>
      </c>
      <c r="X73" s="731"/>
      <c r="Y73" s="731"/>
      <c r="Z73" s="731"/>
      <c r="AA73" s="731"/>
      <c r="AB73" s="732"/>
      <c r="AC73" s="790" t="s">
        <v>236</v>
      </c>
      <c r="AD73" s="791"/>
      <c r="AE73" s="792"/>
      <c r="AF73" s="360"/>
      <c r="AG73" s="360"/>
      <c r="AH73" s="360"/>
      <c r="AI73" s="360"/>
      <c r="AJ73" s="360"/>
      <c r="AK73" s="361"/>
      <c r="AL73" s="361"/>
      <c r="AM73" s="361"/>
      <c r="AN73" s="363"/>
      <c r="AO73" s="363"/>
      <c r="AP73" s="363"/>
      <c r="AQ73" s="363"/>
      <c r="AR73" s="363"/>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1"/>
      <c r="BR73" s="361"/>
      <c r="BS73" s="361"/>
      <c r="BT73" s="361"/>
      <c r="BU73" s="361"/>
      <c r="BV73" s="361"/>
      <c r="BW73" s="361"/>
      <c r="BX73" s="361"/>
      <c r="BY73" s="361"/>
      <c r="BZ73" s="361"/>
      <c r="CA73" s="361"/>
      <c r="CB73" s="361"/>
      <c r="CC73" s="361"/>
      <c r="CD73" s="361"/>
      <c r="CE73" s="361"/>
      <c r="CF73" s="361"/>
      <c r="CG73" s="361"/>
      <c r="CH73" s="361"/>
      <c r="CI73" s="361"/>
      <c r="CJ73" s="361"/>
      <c r="CK73" s="361"/>
      <c r="CL73" s="361"/>
      <c r="CM73" s="361"/>
      <c r="CN73" s="361"/>
      <c r="CO73" s="361"/>
      <c r="CP73" s="361"/>
      <c r="CQ73" s="361"/>
      <c r="CR73" s="361"/>
      <c r="CS73" s="361"/>
      <c r="CT73" s="361"/>
      <c r="CU73" s="361"/>
      <c r="CV73" s="361"/>
      <c r="CW73" s="361"/>
      <c r="CX73" s="361"/>
      <c r="CY73" s="361"/>
      <c r="CZ73" s="361"/>
      <c r="DA73" s="361"/>
      <c r="DB73" s="361"/>
      <c r="DC73" s="361"/>
      <c r="DD73" s="361"/>
      <c r="DE73" s="361"/>
      <c r="DF73" s="361"/>
      <c r="DG73" s="361"/>
      <c r="DH73" s="361"/>
      <c r="DI73" s="361"/>
      <c r="DJ73" s="361"/>
      <c r="DK73" s="361"/>
      <c r="DL73" s="361"/>
      <c r="DM73" s="361"/>
      <c r="DN73" s="361"/>
      <c r="DO73" s="361"/>
      <c r="DP73" s="361"/>
      <c r="DQ73" s="361"/>
      <c r="DR73" s="361"/>
      <c r="DS73" s="361"/>
      <c r="DT73" s="361"/>
      <c r="DU73" s="361"/>
      <c r="DV73" s="361"/>
      <c r="DW73" s="362"/>
      <c r="DX73" s="638"/>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row>
    <row r="74" spans="1:201" ht="10.4" customHeight="1">
      <c r="A74" s="638"/>
      <c r="B74" s="830"/>
      <c r="C74" s="831"/>
      <c r="D74" s="831"/>
      <c r="E74" s="831"/>
      <c r="F74" s="831"/>
      <c r="G74" s="831"/>
      <c r="H74" s="831"/>
      <c r="I74" s="831"/>
      <c r="J74" s="831"/>
      <c r="K74" s="831"/>
      <c r="L74" s="831"/>
      <c r="M74" s="831"/>
      <c r="N74" s="831"/>
      <c r="O74" s="831"/>
      <c r="P74" s="831"/>
      <c r="Q74" s="831"/>
      <c r="R74" s="831"/>
      <c r="S74" s="831"/>
      <c r="T74" s="831"/>
      <c r="U74" s="831"/>
      <c r="V74" s="832"/>
      <c r="W74" s="733"/>
      <c r="X74" s="734"/>
      <c r="Y74" s="734"/>
      <c r="Z74" s="734"/>
      <c r="AA74" s="734"/>
      <c r="AB74" s="735"/>
      <c r="AC74" s="793"/>
      <c r="AD74" s="794"/>
      <c r="AE74" s="795"/>
      <c r="AF74" s="553"/>
      <c r="AG74" s="553"/>
      <c r="AH74" s="553"/>
      <c r="AI74" s="553"/>
      <c r="AJ74" s="553"/>
      <c r="AN74" s="552"/>
      <c r="AO74" s="552"/>
      <c r="AP74" s="552"/>
      <c r="AQ74" s="552"/>
      <c r="AR74" s="552"/>
      <c r="DT74"/>
      <c r="DU74"/>
      <c r="DW74" s="149"/>
      <c r="DX74" s="638"/>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row>
    <row r="75" spans="1:201" ht="10.4" customHeight="1">
      <c r="A75" s="638"/>
      <c r="B75" s="830"/>
      <c r="C75" s="831"/>
      <c r="D75" s="831"/>
      <c r="E75" s="831"/>
      <c r="F75" s="831"/>
      <c r="G75" s="831"/>
      <c r="H75" s="831"/>
      <c r="I75" s="831"/>
      <c r="J75" s="831"/>
      <c r="K75" s="831"/>
      <c r="L75" s="831"/>
      <c r="M75" s="831"/>
      <c r="N75" s="831"/>
      <c r="O75" s="831"/>
      <c r="P75" s="831"/>
      <c r="Q75" s="831"/>
      <c r="R75" s="831"/>
      <c r="S75" s="831"/>
      <c r="T75" s="831"/>
      <c r="U75" s="831"/>
      <c r="V75" s="832"/>
      <c r="W75" s="714" t="s">
        <v>234</v>
      </c>
      <c r="X75" s="712">
        <f>(SUMIFS(入力シート!Z12:Z171,入力シート!C12:C171,"男"))+SUMIFS(入力シート!AA12:AA171,入力シート!C12:C171,"男")</f>
        <v>0</v>
      </c>
      <c r="Y75" s="713"/>
      <c r="Z75" s="714"/>
      <c r="AA75" s="717" t="s">
        <v>235</v>
      </c>
      <c r="AB75" s="718"/>
      <c r="AC75" s="793"/>
      <c r="AD75" s="794"/>
      <c r="AE75" s="795"/>
      <c r="AF75" s="553"/>
      <c r="AG75" s="553"/>
      <c r="AH75" s="553"/>
      <c r="AI75" s="553"/>
      <c r="AJ75" s="553"/>
      <c r="AN75" s="552"/>
      <c r="AO75" s="552"/>
      <c r="AP75" s="552"/>
      <c r="AQ75" s="552"/>
      <c r="AR75" s="552"/>
      <c r="DT75"/>
      <c r="DU75"/>
      <c r="DW75" s="149"/>
      <c r="DX75" s="638"/>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row>
    <row r="76" spans="1:201" ht="10.4" customHeight="1">
      <c r="A76" s="638"/>
      <c r="B76" s="830"/>
      <c r="C76" s="831"/>
      <c r="D76" s="831"/>
      <c r="E76" s="831"/>
      <c r="F76" s="831"/>
      <c r="G76" s="831"/>
      <c r="H76" s="831"/>
      <c r="I76" s="831"/>
      <c r="J76" s="831"/>
      <c r="K76" s="831"/>
      <c r="L76" s="831"/>
      <c r="M76" s="831"/>
      <c r="N76" s="831"/>
      <c r="O76" s="831"/>
      <c r="P76" s="831"/>
      <c r="Q76" s="831"/>
      <c r="R76" s="831"/>
      <c r="S76" s="831"/>
      <c r="T76" s="831"/>
      <c r="U76" s="831"/>
      <c r="V76" s="832"/>
      <c r="W76" s="716"/>
      <c r="X76" s="708"/>
      <c r="Y76" s="715"/>
      <c r="Z76" s="716"/>
      <c r="AA76" s="719"/>
      <c r="AB76" s="720"/>
      <c r="AC76" s="793"/>
      <c r="AD76" s="794"/>
      <c r="AE76" s="795"/>
      <c r="AF76" s="553"/>
      <c r="AG76" s="553"/>
      <c r="AH76" s="553"/>
      <c r="AI76" s="553"/>
      <c r="AJ76" s="553"/>
      <c r="AN76" s="552"/>
      <c r="AO76" s="552"/>
      <c r="AP76" s="552"/>
      <c r="AQ76" s="552"/>
      <c r="AR76" s="552"/>
      <c r="DT76"/>
      <c r="DU76"/>
      <c r="DW76" s="149"/>
      <c r="DX76" s="638"/>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row>
    <row r="77" spans="1:201" ht="10.4" customHeight="1">
      <c r="A77" s="638"/>
      <c r="B77" s="830"/>
      <c r="C77" s="831"/>
      <c r="D77" s="831"/>
      <c r="E77" s="831"/>
      <c r="F77" s="831"/>
      <c r="G77" s="831"/>
      <c r="H77" s="831"/>
      <c r="I77" s="831"/>
      <c r="J77" s="831"/>
      <c r="K77" s="831"/>
      <c r="L77" s="831"/>
      <c r="M77" s="831"/>
      <c r="N77" s="831"/>
      <c r="O77" s="831"/>
      <c r="P77" s="831"/>
      <c r="Q77" s="831"/>
      <c r="R77" s="831"/>
      <c r="S77" s="831"/>
      <c r="T77" s="831"/>
      <c r="U77" s="831"/>
      <c r="V77" s="832"/>
      <c r="W77" s="710" t="s">
        <v>237</v>
      </c>
      <c r="X77" s="712">
        <f>(SUMIFS(入力シート!Z12:Z171,入力シート!C12:C171,"女"))+SUMIFS(入力シート!AA12:AA171,入力シート!C12:C171,"女")</f>
        <v>0</v>
      </c>
      <c r="Y77" s="713"/>
      <c r="Z77" s="714"/>
      <c r="AA77" s="717" t="s">
        <v>235</v>
      </c>
      <c r="AB77" s="718"/>
      <c r="AC77" s="793"/>
      <c r="AD77" s="794"/>
      <c r="AE77" s="795"/>
      <c r="AF77" s="551"/>
      <c r="AG77" s="551"/>
      <c r="AH77" s="551"/>
      <c r="AI77" s="551"/>
      <c r="AJ77" s="551"/>
      <c r="AN77" s="552"/>
      <c r="AO77" s="552"/>
      <c r="AP77" s="552"/>
      <c r="AQ77" s="552"/>
      <c r="AR77" s="552"/>
      <c r="DT77"/>
      <c r="DU77"/>
      <c r="DW77" s="149"/>
      <c r="DX77" s="638"/>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row>
    <row r="78" spans="1:201" ht="10.4" customHeight="1">
      <c r="A78" s="638"/>
      <c r="B78" s="830"/>
      <c r="C78" s="831"/>
      <c r="D78" s="831"/>
      <c r="E78" s="831"/>
      <c r="F78" s="831"/>
      <c r="G78" s="831"/>
      <c r="H78" s="831"/>
      <c r="I78" s="831"/>
      <c r="J78" s="831"/>
      <c r="K78" s="831"/>
      <c r="L78" s="831"/>
      <c r="M78" s="831"/>
      <c r="N78" s="831"/>
      <c r="O78" s="831"/>
      <c r="P78" s="831"/>
      <c r="Q78" s="831"/>
      <c r="R78" s="831"/>
      <c r="S78" s="831"/>
      <c r="T78" s="831"/>
      <c r="U78" s="831"/>
      <c r="V78" s="832"/>
      <c r="W78" s="711"/>
      <c r="X78" s="708"/>
      <c r="Y78" s="715"/>
      <c r="Z78" s="716"/>
      <c r="AA78" s="719"/>
      <c r="AB78" s="720"/>
      <c r="AC78" s="793"/>
      <c r="AD78" s="794"/>
      <c r="AE78" s="795"/>
      <c r="AF78" s="551"/>
      <c r="AG78" s="551"/>
      <c r="AH78" s="551"/>
      <c r="AI78" s="551"/>
      <c r="AJ78" s="551"/>
      <c r="AN78" s="552"/>
      <c r="AO78" s="552"/>
      <c r="AP78" s="552"/>
      <c r="AQ78" s="552"/>
      <c r="AR78" s="552"/>
      <c r="DT78"/>
      <c r="DU78"/>
      <c r="DW78" s="149"/>
      <c r="DX78" s="638"/>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row>
    <row r="79" spans="1:201" ht="10.4" customHeight="1">
      <c r="B79" s="830"/>
      <c r="C79" s="831"/>
      <c r="D79" s="831"/>
      <c r="E79" s="831"/>
      <c r="F79" s="831"/>
      <c r="G79" s="831"/>
      <c r="H79" s="831"/>
      <c r="I79" s="831"/>
      <c r="J79" s="831"/>
      <c r="K79" s="831"/>
      <c r="L79" s="831"/>
      <c r="M79" s="831"/>
      <c r="N79" s="831"/>
      <c r="O79" s="831"/>
      <c r="P79" s="831"/>
      <c r="Q79" s="831"/>
      <c r="R79" s="831"/>
      <c r="S79" s="831"/>
      <c r="T79" s="831"/>
      <c r="U79" s="831"/>
      <c r="V79" s="832"/>
      <c r="W79" s="724" t="s">
        <v>130</v>
      </c>
      <c r="X79" s="712">
        <f>SUM(X75:Z78)</f>
        <v>0</v>
      </c>
      <c r="Y79" s="713"/>
      <c r="Z79" s="714"/>
      <c r="AA79" s="717" t="s">
        <v>235</v>
      </c>
      <c r="AB79" s="820"/>
      <c r="AC79" s="793"/>
      <c r="AD79" s="794"/>
      <c r="AE79" s="795"/>
      <c r="DT79"/>
      <c r="DU79"/>
      <c r="DW79" s="149"/>
      <c r="DX79" s="151"/>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row>
    <row r="80" spans="1:201" ht="10.4" customHeight="1">
      <c r="B80" s="833"/>
      <c r="C80" s="834"/>
      <c r="D80" s="834"/>
      <c r="E80" s="834"/>
      <c r="F80" s="834"/>
      <c r="G80" s="834"/>
      <c r="H80" s="834"/>
      <c r="I80" s="834"/>
      <c r="J80" s="834"/>
      <c r="K80" s="834"/>
      <c r="L80" s="834"/>
      <c r="M80" s="834"/>
      <c r="N80" s="834"/>
      <c r="O80" s="834"/>
      <c r="P80" s="834"/>
      <c r="Q80" s="834"/>
      <c r="R80" s="834"/>
      <c r="S80" s="834"/>
      <c r="T80" s="834"/>
      <c r="U80" s="834"/>
      <c r="V80" s="835"/>
      <c r="W80" s="725"/>
      <c r="X80" s="721"/>
      <c r="Y80" s="722"/>
      <c r="Z80" s="723"/>
      <c r="AA80" s="821"/>
      <c r="AB80" s="822"/>
      <c r="AC80" s="796"/>
      <c r="AD80" s="797"/>
      <c r="AE80" s="798"/>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19"/>
      <c r="DX80" s="151"/>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row>
    <row r="81" spans="1:201" ht="10.4" customHeight="1">
      <c r="B81"/>
      <c r="C81"/>
      <c r="H81" s="154"/>
      <c r="I81" s="154"/>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row>
    <row r="82" spans="1:201" ht="10.4" customHeight="1">
      <c r="B82"/>
      <c r="C82"/>
      <c r="D82" s="152"/>
      <c r="E82" s="153"/>
      <c r="G82" s="154"/>
      <c r="H82" s="154"/>
      <c r="I82" s="15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T82"/>
      <c r="DU82"/>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row>
    <row r="83" spans="1:201" ht="10.4" customHeight="1">
      <c r="B83"/>
      <c r="C83"/>
      <c r="D83" s="152"/>
      <c r="E83" s="153"/>
      <c r="G83" s="154"/>
      <c r="H83" s="154"/>
      <c r="I83" s="154"/>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151"/>
      <c r="DD83" s="151"/>
      <c r="DE83" s="151"/>
      <c r="DF83" s="151"/>
      <c r="DT83"/>
      <c r="DU83"/>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row>
    <row r="84" spans="1:201" ht="10.4" customHeight="1">
      <c r="B84"/>
      <c r="C84"/>
      <c r="D84"/>
      <c r="E84"/>
      <c r="F84"/>
      <c r="G84"/>
      <c r="H84" s="155"/>
      <c r="I84" s="155"/>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T84"/>
      <c r="DU8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row>
    <row r="85" spans="1:201" ht="10.4" customHeight="1">
      <c r="B85"/>
      <c r="C85"/>
      <c r="D85"/>
      <c r="E85"/>
      <c r="F85"/>
      <c r="G85"/>
      <c r="H85" s="155"/>
      <c r="I85" s="155"/>
      <c r="J85" s="155"/>
      <c r="K85" s="155"/>
      <c r="L85" s="155"/>
      <c r="M85" s="155"/>
      <c r="N85" s="155"/>
      <c r="O85" s="155"/>
      <c r="P85" s="155"/>
      <c r="Q85" s="155"/>
      <c r="R85" s="155"/>
      <c r="S85" s="155"/>
      <c r="T85" s="155"/>
      <c r="U85" s="155"/>
      <c r="V85" s="155"/>
      <c r="W85" s="155"/>
      <c r="X85" s="155"/>
      <c r="Y85" s="155"/>
      <c r="DT85"/>
      <c r="DU85"/>
      <c r="DX85" s="771"/>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row>
    <row r="86" spans="1:201" ht="10.4" customHeight="1">
      <c r="B86"/>
      <c r="C86"/>
      <c r="D86"/>
      <c r="E86"/>
      <c r="F86"/>
      <c r="G86"/>
      <c r="H86" s="155"/>
      <c r="I86" s="155"/>
      <c r="J86" s="155"/>
      <c r="K86" s="155"/>
      <c r="L86" s="155"/>
      <c r="M86" s="155"/>
      <c r="N86" s="155"/>
      <c r="O86" s="155"/>
      <c r="P86" s="155"/>
      <c r="Q86" s="155"/>
      <c r="R86" s="155"/>
      <c r="S86" s="155"/>
      <c r="T86" s="155"/>
      <c r="U86" s="155"/>
      <c r="V86" s="155"/>
      <c r="W86" s="155"/>
      <c r="X86" s="155"/>
      <c r="Y86" s="155"/>
      <c r="DT86"/>
      <c r="DU86"/>
      <c r="DX86" s="771"/>
      <c r="DY86" s="144"/>
      <c r="DZ86" s="144"/>
      <c r="EA86" s="144"/>
      <c r="EB86" s="144"/>
      <c r="EC86" s="144"/>
      <c r="ED86" s="144"/>
      <c r="EE86" s="144"/>
      <c r="EF86" s="144"/>
      <c r="EG86" s="144"/>
      <c r="EH86" s="144"/>
      <c r="EI86" s="144"/>
      <c r="EJ86" s="144"/>
      <c r="EK86" s="144"/>
      <c r="EL86" s="144"/>
      <c r="EM86" s="144"/>
      <c r="EN86" s="144"/>
      <c r="EO86" s="144"/>
      <c r="EP86" s="144"/>
      <c r="EQ86" s="144"/>
      <c r="ER86" s="144"/>
      <c r="ES86" s="144"/>
      <c r="ET86" s="144"/>
      <c r="EU86" s="144"/>
      <c r="EV86" s="144"/>
      <c r="EW86" s="144"/>
      <c r="EX86" s="144"/>
      <c r="EY86" s="144"/>
      <c r="EZ86" s="144"/>
      <c r="FA86" s="144"/>
      <c r="FB86" s="144"/>
      <c r="FC86" s="144"/>
      <c r="FD86" s="144"/>
      <c r="FE86" s="144"/>
      <c r="FF86" s="144"/>
      <c r="FG86" s="144"/>
      <c r="FH86" s="144"/>
      <c r="FI86" s="144"/>
      <c r="FJ86" s="144"/>
      <c r="FK86" s="144"/>
      <c r="FL86" s="144"/>
      <c r="FM86" s="144"/>
      <c r="FN86" s="144"/>
      <c r="FO86" s="144"/>
      <c r="FP86" s="144"/>
      <c r="FQ86" s="144"/>
      <c r="FR86" s="144"/>
      <c r="FS86" s="144"/>
      <c r="FT86" s="144"/>
      <c r="FU86" s="144"/>
      <c r="FV86" s="144"/>
      <c r="FW86" s="144"/>
      <c r="FX86" s="144"/>
      <c r="FY86" s="144"/>
      <c r="FZ86" s="144"/>
      <c r="GA86" s="144"/>
      <c r="GB86" s="144"/>
      <c r="GC86" s="144"/>
      <c r="GD86" s="144"/>
      <c r="GE86" s="144"/>
      <c r="GF86" s="144"/>
      <c r="GG86" s="144"/>
      <c r="GH86" s="144"/>
      <c r="GI86" s="144"/>
      <c r="GJ86" s="144"/>
      <c r="GK86" s="144"/>
      <c r="GL86" s="144"/>
      <c r="GM86" s="144"/>
      <c r="GN86" s="144"/>
      <c r="GO86" s="144"/>
      <c r="GP86" s="144"/>
      <c r="GQ86" s="144"/>
      <c r="GR86" s="144"/>
    </row>
    <row r="87" spans="1:201" ht="10.4" customHeight="1">
      <c r="B87" s="777" t="s">
        <v>277</v>
      </c>
      <c r="C87" s="777"/>
      <c r="D87" s="777"/>
      <c r="E87" s="777"/>
      <c r="F87" s="777"/>
      <c r="G87" s="777"/>
      <c r="H87" s="777"/>
      <c r="I87" s="777"/>
      <c r="J87" s="777"/>
      <c r="K87" s="777"/>
      <c r="L87" s="777"/>
      <c r="M87" s="777"/>
      <c r="N87" s="777"/>
      <c r="O87" s="777"/>
      <c r="P87" s="777"/>
      <c r="Q87" s="777"/>
      <c r="R87" s="777"/>
      <c r="S87" s="777"/>
      <c r="T87" s="777"/>
      <c r="U87" s="777"/>
      <c r="V87" s="777"/>
      <c r="W87" s="777"/>
      <c r="X87" s="777"/>
      <c r="Y87" s="777"/>
      <c r="Z87" s="777"/>
      <c r="AA87" s="777"/>
      <c r="AB87" s="777"/>
      <c r="AC87" s="777"/>
      <c r="AD87" s="777"/>
      <c r="AE87" s="777"/>
      <c r="AF87" s="777"/>
      <c r="AG87" s="777"/>
      <c r="AH87" s="777"/>
      <c r="AI87" s="777"/>
      <c r="AJ87" s="777"/>
      <c r="AK87" s="777"/>
      <c r="AL87" s="777"/>
      <c r="AM87" s="777"/>
      <c r="AN87" s="777"/>
      <c r="AO87" s="777"/>
      <c r="AP87" s="777"/>
      <c r="AQ87" s="777"/>
      <c r="AR87" s="777"/>
      <c r="AS87" s="777"/>
      <c r="AT87" s="777"/>
      <c r="AU87" s="777"/>
      <c r="AV87" s="777"/>
      <c r="AW87" s="777"/>
      <c r="AX87" s="777"/>
      <c r="DT87" s="143"/>
      <c r="DU87" s="143"/>
      <c r="DV87" s="143"/>
      <c r="DW87" s="143"/>
      <c r="DX87" s="771"/>
    </row>
    <row r="88" spans="1:201" ht="10.4" customHeight="1">
      <c r="B88" s="777"/>
      <c r="C88" s="777"/>
      <c r="D88" s="777"/>
      <c r="E88" s="777"/>
      <c r="F88" s="777"/>
      <c r="G88" s="777"/>
      <c r="H88" s="777"/>
      <c r="I88" s="777"/>
      <c r="J88" s="777"/>
      <c r="K88" s="777"/>
      <c r="L88" s="777"/>
      <c r="M88" s="777"/>
      <c r="N88" s="777"/>
      <c r="O88" s="777"/>
      <c r="P88" s="777"/>
      <c r="Q88" s="777"/>
      <c r="R88" s="777"/>
      <c r="S88" s="777"/>
      <c r="T88" s="777"/>
      <c r="U88" s="777"/>
      <c r="V88" s="777"/>
      <c r="W88" s="777"/>
      <c r="X88" s="777"/>
      <c r="Y88" s="777"/>
      <c r="Z88" s="777"/>
      <c r="AA88" s="777"/>
      <c r="AB88" s="777"/>
      <c r="AC88" s="777"/>
      <c r="AD88" s="777"/>
      <c r="AE88" s="777"/>
      <c r="AF88" s="777"/>
      <c r="AG88" s="777"/>
      <c r="AH88" s="777"/>
      <c r="AI88" s="777"/>
      <c r="AJ88" s="777"/>
      <c r="AK88" s="777"/>
      <c r="AL88" s="777"/>
      <c r="AM88" s="777"/>
      <c r="AN88" s="777"/>
      <c r="AO88" s="777"/>
      <c r="AP88" s="777"/>
      <c r="AQ88" s="777"/>
      <c r="AR88" s="777"/>
      <c r="AS88" s="777"/>
      <c r="AT88" s="777"/>
      <c r="AU88" s="777"/>
      <c r="AV88" s="777"/>
      <c r="AW88" s="777"/>
      <c r="AX88" s="777"/>
      <c r="DT88" s="143"/>
      <c r="DU88" s="143"/>
      <c r="DV88" s="143"/>
      <c r="DW88" s="143"/>
      <c r="DX88" s="638"/>
      <c r="DZ88" s="144"/>
      <c r="EA88" s="144"/>
      <c r="EB88" s="144"/>
      <c r="EC88" s="144"/>
      <c r="ED88" s="144"/>
      <c r="EE88" s="144"/>
      <c r="EF88" s="144"/>
      <c r="EG88" s="144"/>
      <c r="EH88" s="144"/>
      <c r="EI88" s="144"/>
      <c r="EJ88" s="144"/>
      <c r="EK88" s="144"/>
      <c r="EL88" s="144"/>
      <c r="EM88" s="144"/>
      <c r="EN88" s="144"/>
      <c r="EO88" s="144"/>
      <c r="EP88" s="144"/>
      <c r="EQ88" s="144"/>
      <c r="ER88" s="144"/>
      <c r="ES88" s="144"/>
      <c r="ET88" s="144"/>
      <c r="EU88" s="144"/>
      <c r="EV88" s="144"/>
      <c r="EW88" s="144"/>
      <c r="EX88" s="144"/>
      <c r="EY88" s="144"/>
      <c r="EZ88" s="144"/>
      <c r="FA88" s="144"/>
      <c r="FB88" s="144"/>
      <c r="FC88" s="144"/>
      <c r="FD88" s="144"/>
      <c r="FE88" s="144"/>
      <c r="FF88" s="144"/>
      <c r="FG88" s="144"/>
      <c r="FH88" s="144"/>
      <c r="FI88" s="144"/>
      <c r="FJ88" s="144"/>
      <c r="FK88" s="144"/>
      <c r="FL88" s="144"/>
      <c r="FM88" s="144"/>
      <c r="FN88" s="144"/>
      <c r="FO88" s="144"/>
      <c r="FP88" s="144"/>
      <c r="FQ88" s="144"/>
      <c r="FR88" s="144"/>
      <c r="FS88" s="144"/>
      <c r="FT88" s="144"/>
      <c r="FU88" s="144"/>
      <c r="FV88" s="144"/>
      <c r="FW88" s="144"/>
      <c r="FX88" s="144"/>
      <c r="FY88" s="144"/>
      <c r="FZ88" s="144"/>
      <c r="GA88" s="144"/>
      <c r="GB88" s="144"/>
      <c r="GC88" s="144"/>
      <c r="GD88" s="144"/>
      <c r="GE88" s="144"/>
      <c r="GF88" s="144"/>
      <c r="GG88" s="144"/>
      <c r="GH88" s="144"/>
      <c r="GI88" s="144"/>
      <c r="GJ88" s="144"/>
      <c r="GK88" s="144"/>
      <c r="GL88" s="144"/>
      <c r="GM88" s="144"/>
      <c r="GN88" s="144"/>
      <c r="GO88" s="144"/>
      <c r="GP88" s="144"/>
      <c r="GQ88" s="144"/>
      <c r="GR88" s="144"/>
      <c r="GS88" s="144"/>
    </row>
    <row r="89" spans="1:201" ht="10.4" customHeight="1">
      <c r="A89" s="638"/>
      <c r="B89" s="777"/>
      <c r="C89" s="777"/>
      <c r="D89" s="777"/>
      <c r="E89" s="777"/>
      <c r="F89" s="777"/>
      <c r="G89" s="777"/>
      <c r="H89" s="777"/>
      <c r="I89" s="777"/>
      <c r="J89" s="777"/>
      <c r="K89" s="777"/>
      <c r="L89" s="777"/>
      <c r="M89" s="777"/>
      <c r="N89" s="777"/>
      <c r="O89" s="777"/>
      <c r="P89" s="777"/>
      <c r="Q89" s="777"/>
      <c r="R89" s="777"/>
      <c r="S89" s="777"/>
      <c r="T89" s="777"/>
      <c r="U89" s="777"/>
      <c r="V89" s="777"/>
      <c r="W89" s="777"/>
      <c r="X89" s="777"/>
      <c r="Y89" s="777"/>
      <c r="Z89" s="777"/>
      <c r="AA89" s="777"/>
      <c r="AB89" s="777"/>
      <c r="AC89" s="777"/>
      <c r="AD89" s="777"/>
      <c r="AE89" s="777"/>
      <c r="AF89" s="777"/>
      <c r="AG89" s="777"/>
      <c r="AH89" s="777"/>
      <c r="AI89" s="777"/>
      <c r="AJ89" s="777"/>
      <c r="AK89" s="777"/>
      <c r="AL89" s="777"/>
      <c r="AM89" s="777"/>
      <c r="AN89" s="777"/>
      <c r="AO89" s="777"/>
      <c r="AP89" s="777"/>
      <c r="AQ89" s="777"/>
      <c r="AR89" s="777"/>
      <c r="AS89" s="777"/>
      <c r="AT89" s="777"/>
      <c r="AU89" s="777"/>
      <c r="AV89" s="777"/>
      <c r="AW89" s="777"/>
      <c r="AX89" s="777"/>
      <c r="CD89" s="699" t="s">
        <v>227</v>
      </c>
      <c r="CE89" s="700"/>
      <c r="CF89" s="700"/>
      <c r="CG89" s="700"/>
      <c r="CH89" s="700"/>
      <c r="CI89" s="700"/>
      <c r="CJ89" s="700"/>
      <c r="CK89" s="700"/>
      <c r="CL89" s="700"/>
      <c r="CM89" s="701"/>
      <c r="CN89" s="805">
        <f>入力シート!$C$2</f>
        <v>0</v>
      </c>
      <c r="CO89" s="805"/>
      <c r="CP89" s="805"/>
      <c r="CQ89" s="805"/>
      <c r="CR89" s="805"/>
      <c r="CS89" s="805"/>
      <c r="CT89" s="805"/>
      <c r="CU89" s="805"/>
      <c r="CV89" s="805"/>
      <c r="CW89" s="805"/>
      <c r="CX89" s="805"/>
      <c r="CY89" s="805"/>
      <c r="CZ89" s="805"/>
      <c r="DA89" s="805"/>
      <c r="DB89" s="805"/>
      <c r="DC89" s="805"/>
      <c r="DD89" s="805"/>
      <c r="DE89" s="805"/>
      <c r="DF89" s="805"/>
      <c r="DG89" s="805"/>
      <c r="DH89" s="805"/>
      <c r="DI89" s="805"/>
      <c r="DJ89" s="805"/>
      <c r="DK89" s="805"/>
      <c r="DL89" s="805"/>
      <c r="DM89" s="805"/>
      <c r="DN89" s="805"/>
      <c r="DO89" s="805"/>
      <c r="DP89" s="805"/>
      <c r="DQ89" s="805"/>
      <c r="DR89" s="805"/>
      <c r="DS89" s="805"/>
      <c r="DT89" s="805"/>
      <c r="DU89" s="805"/>
      <c r="DV89" s="805"/>
      <c r="DW89" s="805"/>
      <c r="DX89" s="638"/>
      <c r="DZ89" s="144"/>
      <c r="EA89" s="144"/>
      <c r="EB89" s="144"/>
      <c r="EC89" s="144"/>
      <c r="ED89" s="144"/>
      <c r="EE89" s="144"/>
      <c r="EF89" s="144"/>
      <c r="EG89" s="144"/>
      <c r="EH89" s="144"/>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c r="GK89" s="144"/>
      <c r="GL89" s="144"/>
      <c r="GM89" s="144"/>
      <c r="GN89" s="144"/>
      <c r="GO89" s="144"/>
      <c r="GP89" s="144"/>
      <c r="GQ89" s="144"/>
      <c r="GR89" s="144"/>
      <c r="GS89" s="144"/>
    </row>
    <row r="90" spans="1:201" ht="10.4" customHeight="1">
      <c r="A90" s="638"/>
      <c r="B90" s="777"/>
      <c r="C90" s="777"/>
      <c r="D90" s="777"/>
      <c r="E90" s="777"/>
      <c r="F90" s="777"/>
      <c r="G90" s="777"/>
      <c r="H90" s="777"/>
      <c r="I90" s="777"/>
      <c r="J90" s="777"/>
      <c r="K90" s="777"/>
      <c r="L90" s="777"/>
      <c r="M90" s="777"/>
      <c r="N90" s="777"/>
      <c r="O90" s="777"/>
      <c r="P90" s="777"/>
      <c r="Q90" s="777"/>
      <c r="R90" s="777"/>
      <c r="S90" s="777"/>
      <c r="T90" s="777"/>
      <c r="U90" s="777"/>
      <c r="V90" s="777"/>
      <c r="W90" s="777"/>
      <c r="X90" s="777"/>
      <c r="Y90" s="777"/>
      <c r="Z90" s="777"/>
      <c r="AA90" s="777"/>
      <c r="AB90" s="777"/>
      <c r="AC90" s="777"/>
      <c r="AD90" s="777"/>
      <c r="AE90" s="777"/>
      <c r="AF90" s="777"/>
      <c r="AG90" s="777"/>
      <c r="AH90" s="777"/>
      <c r="AI90" s="777"/>
      <c r="AJ90" s="777"/>
      <c r="AK90" s="777"/>
      <c r="AL90" s="777"/>
      <c r="AM90" s="777"/>
      <c r="AN90" s="777"/>
      <c r="AO90" s="777"/>
      <c r="AP90" s="777"/>
      <c r="AQ90" s="777"/>
      <c r="AR90" s="777"/>
      <c r="AS90" s="777"/>
      <c r="AT90" s="777"/>
      <c r="AU90" s="777"/>
      <c r="AV90" s="777"/>
      <c r="AW90" s="777"/>
      <c r="AX90" s="777"/>
      <c r="CD90" s="702"/>
      <c r="CE90" s="703"/>
      <c r="CF90" s="703"/>
      <c r="CG90" s="703"/>
      <c r="CH90" s="703"/>
      <c r="CI90" s="703"/>
      <c r="CJ90" s="703"/>
      <c r="CK90" s="703"/>
      <c r="CL90" s="703"/>
      <c r="CM90" s="704"/>
      <c r="CN90" s="805"/>
      <c r="CO90" s="805"/>
      <c r="CP90" s="805"/>
      <c r="CQ90" s="805"/>
      <c r="CR90" s="805"/>
      <c r="CS90" s="805"/>
      <c r="CT90" s="805"/>
      <c r="CU90" s="805"/>
      <c r="CV90" s="805"/>
      <c r="CW90" s="805"/>
      <c r="CX90" s="805"/>
      <c r="CY90" s="805"/>
      <c r="CZ90" s="805"/>
      <c r="DA90" s="805"/>
      <c r="DB90" s="805"/>
      <c r="DC90" s="805"/>
      <c r="DD90" s="805"/>
      <c r="DE90" s="805"/>
      <c r="DF90" s="805"/>
      <c r="DG90" s="805"/>
      <c r="DH90" s="805"/>
      <c r="DI90" s="805"/>
      <c r="DJ90" s="805"/>
      <c r="DK90" s="805"/>
      <c r="DL90" s="805"/>
      <c r="DM90" s="805"/>
      <c r="DN90" s="805"/>
      <c r="DO90" s="805"/>
      <c r="DP90" s="805"/>
      <c r="DQ90" s="805"/>
      <c r="DR90" s="805"/>
      <c r="DS90" s="805"/>
      <c r="DT90" s="805"/>
      <c r="DU90" s="805"/>
      <c r="DV90" s="805"/>
      <c r="DW90" s="805"/>
      <c r="DX90" s="638"/>
      <c r="DZ90" s="144"/>
      <c r="EA90" s="144"/>
      <c r="EB90" s="144"/>
      <c r="EC90" s="144"/>
      <c r="ED90" s="144"/>
      <c r="EE90" s="144"/>
      <c r="EF90" s="144"/>
      <c r="EG90" s="144"/>
      <c r="EH90" s="144"/>
      <c r="EI90" s="144"/>
      <c r="EJ90" s="144"/>
      <c r="EK90" s="144"/>
      <c r="EL90" s="144"/>
      <c r="EM90" s="144"/>
      <c r="EN90" s="144"/>
      <c r="EO90" s="144"/>
      <c r="EP90" s="144"/>
      <c r="EQ90" s="144"/>
      <c r="ER90" s="144"/>
      <c r="ES90" s="144"/>
      <c r="ET90" s="144"/>
      <c r="EU90" s="144"/>
      <c r="EV90" s="144"/>
      <c r="EW90" s="144"/>
      <c r="EX90" s="144"/>
      <c r="EY90" s="144"/>
      <c r="EZ90" s="144"/>
      <c r="FA90" s="144"/>
      <c r="FB90" s="144"/>
      <c r="FC90" s="144"/>
      <c r="FD90" s="144"/>
      <c r="FE90" s="144"/>
      <c r="FF90" s="144"/>
      <c r="FG90" s="144"/>
      <c r="FH90" s="144"/>
      <c r="FI90" s="144"/>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4"/>
      <c r="GK90" s="144"/>
      <c r="GL90" s="144"/>
      <c r="GM90" s="144"/>
      <c r="GN90" s="144"/>
      <c r="GO90" s="144"/>
      <c r="GP90" s="144"/>
      <c r="GQ90" s="144"/>
      <c r="GR90" s="144"/>
      <c r="GS90" s="144"/>
    </row>
    <row r="91" spans="1:201" ht="10.4" customHeight="1">
      <c r="A91" s="638"/>
      <c r="B91" s="777"/>
      <c r="C91" s="777"/>
      <c r="D91" s="777"/>
      <c r="E91" s="777"/>
      <c r="F91" s="777"/>
      <c r="G91" s="777"/>
      <c r="H91" s="777"/>
      <c r="I91" s="777"/>
      <c r="J91" s="777"/>
      <c r="K91" s="777"/>
      <c r="L91" s="777"/>
      <c r="M91" s="777"/>
      <c r="N91" s="777"/>
      <c r="O91" s="777"/>
      <c r="P91" s="777"/>
      <c r="Q91" s="777"/>
      <c r="R91" s="777"/>
      <c r="S91" s="777"/>
      <c r="T91" s="777"/>
      <c r="U91" s="777"/>
      <c r="V91" s="777"/>
      <c r="W91" s="777"/>
      <c r="X91" s="777"/>
      <c r="Y91" s="777"/>
      <c r="Z91" s="777"/>
      <c r="AA91" s="777"/>
      <c r="AB91" s="777"/>
      <c r="AC91" s="777"/>
      <c r="AD91" s="777"/>
      <c r="AE91" s="777"/>
      <c r="AF91" s="777"/>
      <c r="AG91" s="777"/>
      <c r="AH91" s="777"/>
      <c r="AI91" s="777"/>
      <c r="AJ91" s="777"/>
      <c r="AK91" s="777"/>
      <c r="AL91" s="777"/>
      <c r="AM91" s="777"/>
      <c r="AN91" s="777"/>
      <c r="AO91" s="777"/>
      <c r="AP91" s="777"/>
      <c r="AQ91" s="777"/>
      <c r="AR91" s="777"/>
      <c r="AS91" s="777"/>
      <c r="AT91" s="777"/>
      <c r="AU91" s="777"/>
      <c r="AV91" s="777"/>
      <c r="AW91" s="777"/>
      <c r="AX91" s="777"/>
      <c r="CD91" s="705"/>
      <c r="CE91" s="706"/>
      <c r="CF91" s="706"/>
      <c r="CG91" s="706"/>
      <c r="CH91" s="706"/>
      <c r="CI91" s="706"/>
      <c r="CJ91" s="706"/>
      <c r="CK91" s="706"/>
      <c r="CL91" s="706"/>
      <c r="CM91" s="707"/>
      <c r="CN91" s="805"/>
      <c r="CO91" s="805"/>
      <c r="CP91" s="805"/>
      <c r="CQ91" s="805"/>
      <c r="CR91" s="805"/>
      <c r="CS91" s="805"/>
      <c r="CT91" s="805"/>
      <c r="CU91" s="805"/>
      <c r="CV91" s="805"/>
      <c r="CW91" s="805"/>
      <c r="CX91" s="805"/>
      <c r="CY91" s="805"/>
      <c r="CZ91" s="805"/>
      <c r="DA91" s="805"/>
      <c r="DB91" s="805"/>
      <c r="DC91" s="805"/>
      <c r="DD91" s="805"/>
      <c r="DE91" s="805"/>
      <c r="DF91" s="805"/>
      <c r="DG91" s="805"/>
      <c r="DH91" s="805"/>
      <c r="DI91" s="805"/>
      <c r="DJ91" s="805"/>
      <c r="DK91" s="805"/>
      <c r="DL91" s="805"/>
      <c r="DM91" s="805"/>
      <c r="DN91" s="805"/>
      <c r="DO91" s="805"/>
      <c r="DP91" s="805"/>
      <c r="DQ91" s="805"/>
      <c r="DR91" s="805"/>
      <c r="DS91" s="805"/>
      <c r="DT91" s="805"/>
      <c r="DU91" s="805"/>
      <c r="DV91" s="805"/>
      <c r="DW91" s="805"/>
      <c r="DX91" s="638"/>
      <c r="DZ91" s="144"/>
      <c r="EA91" s="144"/>
      <c r="EB91" s="144"/>
      <c r="EC91" s="144"/>
      <c r="ED91" s="144"/>
      <c r="EE91" s="144"/>
      <c r="EF91" s="144"/>
      <c r="EG91" s="144"/>
      <c r="EH91" s="144"/>
      <c r="EI91" s="144"/>
      <c r="EJ91" s="144"/>
      <c r="EK91" s="144"/>
      <c r="EL91" s="144"/>
      <c r="EM91" s="144"/>
      <c r="EN91" s="144"/>
      <c r="EO91" s="144"/>
      <c r="EP91" s="144"/>
      <c r="EQ91" s="144"/>
      <c r="ER91" s="144"/>
      <c r="ES91" s="144"/>
      <c r="ET91" s="144"/>
      <c r="EU91" s="144"/>
      <c r="EV91" s="144"/>
      <c r="EW91" s="144"/>
      <c r="EX91" s="144"/>
      <c r="EY91" s="144"/>
      <c r="EZ91" s="144"/>
      <c r="FA91" s="144"/>
      <c r="FB91" s="144"/>
      <c r="FC91" s="144"/>
      <c r="FD91" s="144"/>
      <c r="FE91" s="144"/>
      <c r="FF91" s="144"/>
      <c r="FG91" s="144"/>
      <c r="FH91" s="144"/>
      <c r="FI91" s="144"/>
      <c r="FJ91" s="144"/>
      <c r="FK91" s="144"/>
      <c r="FL91" s="144"/>
      <c r="FM91" s="144"/>
      <c r="FN91" s="144"/>
      <c r="FO91" s="144"/>
      <c r="FP91" s="144"/>
      <c r="FQ91" s="144"/>
      <c r="FR91" s="144"/>
      <c r="FS91" s="144"/>
      <c r="FT91" s="144"/>
      <c r="FU91" s="144"/>
      <c r="FV91" s="144"/>
      <c r="FW91" s="144"/>
      <c r="FX91" s="144"/>
      <c r="FY91" s="144"/>
      <c r="FZ91" s="144"/>
      <c r="GA91" s="144"/>
      <c r="GB91" s="144"/>
      <c r="GC91" s="144"/>
      <c r="GD91" s="144"/>
      <c r="GE91" s="144"/>
      <c r="GF91" s="144"/>
      <c r="GG91" s="144"/>
      <c r="GH91" s="144"/>
      <c r="GI91" s="144"/>
      <c r="GJ91" s="144"/>
      <c r="GK91" s="144"/>
      <c r="GL91" s="144"/>
      <c r="GM91" s="144"/>
      <c r="GN91" s="144"/>
      <c r="GO91" s="144"/>
      <c r="GP91" s="144"/>
      <c r="GQ91" s="144"/>
      <c r="GR91" s="144"/>
      <c r="GS91" s="144"/>
    </row>
    <row r="92" spans="1:201" ht="10.4" customHeight="1">
      <c r="A92" s="638"/>
      <c r="B92"/>
      <c r="C92"/>
      <c r="D92"/>
      <c r="E92"/>
      <c r="F92"/>
      <c r="G92"/>
      <c r="H92"/>
      <c r="I92"/>
      <c r="J92"/>
      <c r="K92"/>
      <c r="L92"/>
      <c r="M92"/>
      <c r="N92"/>
      <c r="O92"/>
      <c r="P92"/>
      <c r="Q92"/>
      <c r="R92"/>
      <c r="S92"/>
      <c r="T92"/>
      <c r="U92"/>
      <c r="V92"/>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3"/>
      <c r="DU92" s="143"/>
      <c r="DV92" s="143"/>
      <c r="DW92" s="143"/>
      <c r="DX92" s="638"/>
      <c r="DZ92" s="144"/>
      <c r="EA92" s="144"/>
      <c r="EB92" s="144"/>
      <c r="EC92" s="144"/>
      <c r="ED92" s="144"/>
      <c r="EE92" s="144"/>
      <c r="EF92" s="144"/>
      <c r="EG92" s="144"/>
      <c r="EH92" s="144"/>
      <c r="EI92" s="144"/>
      <c r="EJ92" s="144"/>
      <c r="EK92" s="144"/>
      <c r="EL92" s="144"/>
      <c r="EM92" s="144"/>
      <c r="EN92" s="144"/>
      <c r="EO92" s="144"/>
      <c r="EP92" s="144"/>
      <c r="EQ92" s="144"/>
      <c r="ER92" s="144"/>
      <c r="ES92" s="144"/>
      <c r="ET92" s="144"/>
      <c r="EU92" s="144"/>
      <c r="EV92" s="144"/>
      <c r="EW92" s="144"/>
      <c r="EX92" s="144"/>
      <c r="EY92" s="144"/>
      <c r="EZ92" s="144"/>
      <c r="FA92" s="144"/>
      <c r="FB92" s="144"/>
      <c r="FC92" s="144"/>
      <c r="FD92" s="144"/>
      <c r="FE92" s="144"/>
      <c r="FF92" s="144"/>
      <c r="FG92" s="144"/>
      <c r="FH92" s="144"/>
      <c r="FI92" s="144"/>
      <c r="FJ92" s="144"/>
      <c r="FK92" s="144"/>
      <c r="FL92" s="144"/>
      <c r="FM92" s="144"/>
      <c r="FN92" s="144"/>
      <c r="FO92" s="144"/>
      <c r="FP92" s="144"/>
      <c r="FQ92" s="144"/>
      <c r="FR92" s="144"/>
      <c r="FS92" s="144"/>
      <c r="FT92" s="144"/>
      <c r="FU92" s="144"/>
      <c r="FV92" s="144"/>
      <c r="FW92" s="144"/>
      <c r="FX92" s="144"/>
      <c r="FY92" s="144"/>
      <c r="FZ92" s="144"/>
      <c r="GA92" s="144"/>
      <c r="GB92" s="144"/>
      <c r="GC92" s="144"/>
      <c r="GD92" s="144"/>
      <c r="GE92" s="144"/>
      <c r="GF92" s="144"/>
      <c r="GG92" s="144"/>
      <c r="GH92" s="144"/>
      <c r="GI92" s="144"/>
      <c r="GJ92" s="144"/>
      <c r="GK92" s="144"/>
      <c r="GL92" s="144"/>
      <c r="GM92" s="144"/>
      <c r="GN92" s="144"/>
      <c r="GO92" s="144"/>
      <c r="GP92" s="144"/>
      <c r="GQ92" s="144"/>
      <c r="GR92" s="144"/>
      <c r="GS92" s="144"/>
    </row>
    <row r="93" spans="1:201" ht="10.4" customHeight="1">
      <c r="A93" s="638"/>
      <c r="B93" s="868" t="s">
        <v>281</v>
      </c>
      <c r="C93" s="869"/>
      <c r="D93" s="869"/>
      <c r="E93" s="869"/>
      <c r="F93" s="869"/>
      <c r="G93" s="869"/>
      <c r="H93" s="869"/>
      <c r="I93" s="869"/>
      <c r="J93" s="869"/>
      <c r="K93" s="869"/>
      <c r="L93" s="869"/>
      <c r="M93" s="869"/>
      <c r="N93" s="869"/>
      <c r="O93" s="869"/>
      <c r="P93" s="869"/>
      <c r="Q93" s="869"/>
      <c r="R93" s="869"/>
      <c r="S93" s="869"/>
      <c r="T93" s="869"/>
      <c r="U93" s="869"/>
      <c r="V93" s="870"/>
      <c r="W93" s="861" t="s">
        <v>282</v>
      </c>
      <c r="X93" s="837"/>
      <c r="Y93" s="837"/>
      <c r="Z93" s="837"/>
      <c r="AA93" s="837"/>
      <c r="AB93" s="862"/>
      <c r="AC93" s="836">
        <v>6</v>
      </c>
      <c r="AD93" s="837"/>
      <c r="AE93" s="298"/>
      <c r="AF93" s="302"/>
      <c r="AG93" s="302"/>
      <c r="AH93" s="789">
        <v>7</v>
      </c>
      <c r="AI93" s="789"/>
      <c r="AJ93" s="298"/>
      <c r="AK93" s="146"/>
      <c r="AL93" s="146"/>
      <c r="AM93" s="147"/>
      <c r="AN93" s="757">
        <v>8</v>
      </c>
      <c r="AO93" s="757"/>
      <c r="AP93" s="297"/>
      <c r="AQ93" s="147"/>
      <c r="AR93" s="147"/>
      <c r="AS93" s="147"/>
      <c r="AT93" s="757">
        <v>9</v>
      </c>
      <c r="AU93" s="757"/>
      <c r="AV93" s="147"/>
      <c r="AW93" s="147"/>
      <c r="AX93" s="147"/>
      <c r="AY93" s="147"/>
      <c r="AZ93" s="757">
        <v>10</v>
      </c>
      <c r="BA93" s="757"/>
      <c r="BB93" s="147"/>
      <c r="BC93" s="147"/>
      <c r="BD93" s="147"/>
      <c r="BE93" s="147"/>
      <c r="BF93" s="757">
        <v>11</v>
      </c>
      <c r="BG93" s="757"/>
      <c r="BH93" s="147"/>
      <c r="BI93" s="147"/>
      <c r="BJ93" s="147"/>
      <c r="BK93" s="147"/>
      <c r="BL93" s="757">
        <v>12</v>
      </c>
      <c r="BM93" s="757"/>
      <c r="BN93" s="147"/>
      <c r="BO93" s="147"/>
      <c r="BP93" s="147"/>
      <c r="BQ93" s="147"/>
      <c r="BR93" s="757">
        <v>13</v>
      </c>
      <c r="BS93" s="757"/>
      <c r="BT93" s="147"/>
      <c r="BU93" s="147"/>
      <c r="BV93" s="147"/>
      <c r="BW93" s="147"/>
      <c r="BX93" s="757">
        <v>14</v>
      </c>
      <c r="BY93" s="757"/>
      <c r="BZ93" s="147"/>
      <c r="CA93" s="147"/>
      <c r="CB93" s="147"/>
      <c r="CC93" s="147"/>
      <c r="CD93" s="757">
        <v>15</v>
      </c>
      <c r="CE93" s="757"/>
      <c r="CF93" s="147"/>
      <c r="CG93" s="147"/>
      <c r="CH93" s="147"/>
      <c r="CI93" s="147"/>
      <c r="CJ93" s="757">
        <v>16</v>
      </c>
      <c r="CK93" s="757"/>
      <c r="CL93" s="147"/>
      <c r="CM93" s="147"/>
      <c r="CN93" s="147"/>
      <c r="CO93" s="147"/>
      <c r="CP93" s="757">
        <v>17</v>
      </c>
      <c r="CQ93" s="757"/>
      <c r="CR93" s="147"/>
      <c r="CS93" s="147"/>
      <c r="CT93" s="147"/>
      <c r="CU93" s="147"/>
      <c r="CV93" s="757">
        <v>18</v>
      </c>
      <c r="CW93" s="757"/>
      <c r="CX93" s="147"/>
      <c r="CY93" s="147"/>
      <c r="CZ93" s="147"/>
      <c r="DA93" s="147"/>
      <c r="DB93" s="757">
        <v>19</v>
      </c>
      <c r="DC93" s="757"/>
      <c r="DD93" s="147"/>
      <c r="DE93" s="147"/>
      <c r="DF93" s="147"/>
      <c r="DG93" s="147"/>
      <c r="DH93" s="757">
        <v>20</v>
      </c>
      <c r="DI93" s="757"/>
      <c r="DJ93" s="147"/>
      <c r="DK93" s="147"/>
      <c r="DL93" s="147"/>
      <c r="DM93" s="147"/>
      <c r="DN93" s="757">
        <v>21</v>
      </c>
      <c r="DO93" s="757"/>
      <c r="DP93" s="147"/>
      <c r="DQ93" s="147"/>
      <c r="DR93" s="147"/>
      <c r="DS93" s="147"/>
      <c r="DT93" s="757">
        <v>22</v>
      </c>
      <c r="DU93" s="757"/>
      <c r="DV93" s="147"/>
      <c r="DW93" s="147"/>
      <c r="DX93" s="638"/>
      <c r="DZ93" s="144"/>
      <c r="EA93" s="144"/>
      <c r="EB93" s="144"/>
      <c r="EC93" s="144"/>
      <c r="ED93" s="144"/>
      <c r="EE93" s="144"/>
      <c r="EF93" s="144"/>
      <c r="EG93" s="144"/>
      <c r="EH93" s="144"/>
      <c r="EI93" s="144"/>
      <c r="EJ93" s="144"/>
      <c r="EK93" s="144"/>
      <c r="EL93" s="144"/>
      <c r="EM93" s="144"/>
      <c r="EN93" s="144"/>
      <c r="EO93" s="144"/>
      <c r="EP93" s="144"/>
      <c r="EQ93" s="144"/>
      <c r="ER93" s="144"/>
      <c r="ES93" s="144"/>
      <c r="ET93" s="144"/>
      <c r="EU93" s="144"/>
      <c r="EV93" s="144"/>
      <c r="EW93" s="144"/>
      <c r="EX93" s="144"/>
      <c r="EY93" s="144"/>
      <c r="EZ93" s="144"/>
      <c r="FA93" s="144"/>
      <c r="FB93" s="144"/>
      <c r="FC93" s="144"/>
      <c r="FD93" s="144"/>
      <c r="FE93" s="144"/>
      <c r="FF93" s="144"/>
      <c r="FG93" s="144"/>
      <c r="FH93" s="144"/>
      <c r="FI93" s="144"/>
      <c r="FJ93" s="144"/>
      <c r="FK93" s="144"/>
      <c r="FL93" s="144"/>
      <c r="FM93" s="144"/>
      <c r="FN93" s="144"/>
      <c r="FO93" s="144"/>
      <c r="FP93" s="144"/>
      <c r="FQ93" s="144"/>
      <c r="FR93" s="144"/>
      <c r="FS93" s="144"/>
      <c r="FT93" s="144"/>
      <c r="FU93" s="144"/>
      <c r="FV93" s="144"/>
      <c r="FW93" s="144"/>
      <c r="FX93" s="144"/>
      <c r="FY93" s="144"/>
      <c r="FZ93" s="144"/>
      <c r="GA93" s="144"/>
      <c r="GB93" s="144"/>
      <c r="GC93" s="144"/>
      <c r="GD93" s="144"/>
      <c r="GE93" s="144"/>
      <c r="GF93" s="144"/>
      <c r="GG93" s="144"/>
      <c r="GH93" s="144"/>
      <c r="GI93" s="144"/>
      <c r="GJ93" s="144"/>
      <c r="GK93" s="144"/>
      <c r="GL93" s="144"/>
      <c r="GM93" s="144"/>
      <c r="GN93" s="144"/>
      <c r="GO93" s="144"/>
      <c r="GP93" s="144"/>
      <c r="GQ93" s="144"/>
      <c r="GR93" s="144"/>
      <c r="GS93" s="144"/>
    </row>
    <row r="94" spans="1:201" ht="10.4" customHeight="1">
      <c r="A94" s="638"/>
      <c r="B94" s="855"/>
      <c r="C94" s="856"/>
      <c r="D94" s="856"/>
      <c r="E94" s="856"/>
      <c r="F94" s="856"/>
      <c r="G94" s="856"/>
      <c r="H94" s="856"/>
      <c r="I94" s="856"/>
      <c r="J94" s="856"/>
      <c r="K94" s="856"/>
      <c r="L94" s="856"/>
      <c r="M94" s="856"/>
      <c r="N94" s="856"/>
      <c r="O94" s="856"/>
      <c r="P94" s="856"/>
      <c r="Q94" s="856"/>
      <c r="R94" s="856"/>
      <c r="S94" s="856"/>
      <c r="T94" s="856"/>
      <c r="U94" s="856"/>
      <c r="V94" s="857"/>
      <c r="W94" s="863" t="s">
        <v>283</v>
      </c>
      <c r="X94" s="800"/>
      <c r="Y94" s="800"/>
      <c r="Z94" s="800"/>
      <c r="AA94" s="800"/>
      <c r="AB94" s="801"/>
      <c r="AC94" s="300"/>
      <c r="AD94" s="300"/>
      <c r="AE94" s="301"/>
      <c r="AF94" s="799" t="s">
        <v>368</v>
      </c>
      <c r="AG94" s="800"/>
      <c r="AH94" s="800"/>
      <c r="AI94" s="800"/>
      <c r="AJ94" s="801"/>
      <c r="AK94" s="808" t="s">
        <v>6</v>
      </c>
      <c r="AL94" s="809"/>
      <c r="AM94" s="809"/>
      <c r="AN94" s="809"/>
      <c r="AO94" s="809"/>
      <c r="AP94" s="809"/>
      <c r="AQ94" s="809"/>
      <c r="AR94" s="810"/>
      <c r="AS94" s="783" t="s">
        <v>276</v>
      </c>
      <c r="AT94" s="784"/>
      <c r="AU94" s="785"/>
      <c r="AV94" s="778" t="s">
        <v>231</v>
      </c>
      <c r="AW94" s="779"/>
      <c r="AX94" s="779"/>
      <c r="AY94" s="779"/>
      <c r="AZ94" s="779"/>
      <c r="BA94" s="779"/>
      <c r="BB94" s="779"/>
      <c r="BC94" s="779"/>
      <c r="BD94" s="779"/>
      <c r="BE94" s="779"/>
      <c r="BF94" s="779"/>
      <c r="BG94" s="779"/>
      <c r="BH94" s="779"/>
      <c r="BI94" s="779"/>
      <c r="BJ94" s="779"/>
      <c r="BK94" s="779"/>
      <c r="BL94" s="780"/>
      <c r="BM94" s="778" t="s">
        <v>35</v>
      </c>
      <c r="BN94" s="779"/>
      <c r="BO94" s="779"/>
      <c r="BP94" s="779"/>
      <c r="BQ94" s="779"/>
      <c r="BR94" s="780"/>
      <c r="BS94" s="778" t="s">
        <v>231</v>
      </c>
      <c r="BT94" s="779"/>
      <c r="BU94" s="779"/>
      <c r="BV94" s="779"/>
      <c r="BW94" s="779"/>
      <c r="BX94" s="779"/>
      <c r="BY94" s="779"/>
      <c r="BZ94" s="779"/>
      <c r="CA94" s="779"/>
      <c r="CB94" s="779"/>
      <c r="CC94" s="779"/>
      <c r="CD94" s="779"/>
      <c r="CE94" s="779"/>
      <c r="CF94" s="779"/>
      <c r="CG94" s="779"/>
      <c r="CH94" s="779"/>
      <c r="CI94" s="779"/>
      <c r="CJ94" s="779"/>
      <c r="CK94" s="779"/>
      <c r="CL94" s="779"/>
      <c r="CM94" s="779"/>
      <c r="CN94" s="779"/>
      <c r="CO94" s="779"/>
      <c r="CP94" s="779"/>
      <c r="CQ94" s="779"/>
      <c r="CR94" s="779"/>
      <c r="CS94" s="780"/>
      <c r="CT94" s="778" t="s">
        <v>5</v>
      </c>
      <c r="CU94" s="779"/>
      <c r="CV94" s="779"/>
      <c r="CW94" s="779"/>
      <c r="CX94" s="779"/>
      <c r="CY94" s="780"/>
      <c r="CZ94" s="783" t="s">
        <v>232</v>
      </c>
      <c r="DA94" s="784"/>
      <c r="DB94" s="784"/>
      <c r="DC94" s="784"/>
      <c r="DD94" s="784"/>
      <c r="DE94" s="784"/>
      <c r="DF94" s="784"/>
      <c r="DG94" s="784"/>
      <c r="DH94" s="784"/>
      <c r="DI94" s="784"/>
      <c r="DJ94" s="784"/>
      <c r="DK94" s="784"/>
      <c r="DL94" s="784"/>
      <c r="DM94" s="784"/>
      <c r="DN94" s="784"/>
      <c r="DO94" s="784"/>
      <c r="DP94" s="784"/>
      <c r="DQ94" s="785"/>
      <c r="DR94" s="767" t="s">
        <v>278</v>
      </c>
      <c r="DS94" s="768"/>
      <c r="DT94" s="768"/>
      <c r="DU94" s="768"/>
      <c r="DV94" s="768"/>
      <c r="DW94" s="768"/>
      <c r="DX94" s="638"/>
      <c r="DZ94" s="144"/>
      <c r="EA94" s="144"/>
      <c r="EB94" s="144"/>
      <c r="EC94" s="144"/>
      <c r="ED94" s="144"/>
      <c r="EE94" s="144"/>
      <c r="EF94" s="144"/>
      <c r="EG94" s="144"/>
      <c r="EH94" s="144"/>
      <c r="EI94" s="144"/>
      <c r="EJ94" s="144"/>
      <c r="EK94" s="144"/>
      <c r="EL94" s="144"/>
      <c r="EM94" s="144"/>
      <c r="EN94" s="144"/>
      <c r="EO94" s="144"/>
      <c r="EP94" s="144"/>
      <c r="EQ94" s="144"/>
      <c r="ER94" s="144"/>
      <c r="ES94" s="144"/>
      <c r="ET94" s="144"/>
      <c r="EU94" s="144"/>
      <c r="EV94" s="144"/>
      <c r="EW94" s="144"/>
      <c r="EX94" s="144"/>
      <c r="EY94" s="144"/>
      <c r="EZ94" s="144"/>
      <c r="FA94" s="144"/>
      <c r="FB94" s="144"/>
      <c r="FC94" s="144"/>
      <c r="FD94" s="144"/>
      <c r="FE94" s="144"/>
      <c r="FF94" s="144"/>
      <c r="FG94" s="144"/>
      <c r="FH94" s="144"/>
      <c r="FI94" s="144"/>
      <c r="FJ94" s="144"/>
      <c r="FK94" s="144"/>
      <c r="FL94" s="144"/>
      <c r="FM94" s="144"/>
      <c r="FN94" s="144"/>
      <c r="FO94" s="144"/>
      <c r="FP94" s="144"/>
      <c r="FQ94" s="144"/>
      <c r="FR94" s="144"/>
      <c r="FS94" s="144"/>
      <c r="FT94" s="144"/>
      <c r="FU94" s="144"/>
      <c r="FV94" s="144"/>
      <c r="FW94" s="144"/>
      <c r="FX94" s="144"/>
      <c r="FY94" s="144"/>
      <c r="FZ94" s="144"/>
      <c r="GA94" s="144"/>
      <c r="GB94" s="144"/>
      <c r="GC94" s="144"/>
      <c r="GD94" s="144"/>
      <c r="GE94" s="144"/>
      <c r="GF94" s="144"/>
      <c r="GG94" s="144"/>
      <c r="GH94" s="144"/>
      <c r="GI94" s="144"/>
      <c r="GJ94" s="144"/>
      <c r="GK94" s="144"/>
      <c r="GL94" s="144"/>
      <c r="GM94" s="144"/>
      <c r="GN94" s="144"/>
      <c r="GO94" s="144"/>
      <c r="GP94" s="144"/>
      <c r="GQ94" s="144"/>
      <c r="GR94" s="144"/>
      <c r="GS94" s="144"/>
    </row>
    <row r="95" spans="1:201" ht="10.4" customHeight="1">
      <c r="A95" s="638"/>
      <c r="B95" s="858"/>
      <c r="C95" s="859"/>
      <c r="D95" s="859"/>
      <c r="E95" s="859"/>
      <c r="F95" s="859"/>
      <c r="G95" s="859"/>
      <c r="H95" s="859"/>
      <c r="I95" s="859"/>
      <c r="J95" s="859"/>
      <c r="K95" s="859"/>
      <c r="L95" s="859"/>
      <c r="M95" s="859"/>
      <c r="N95" s="859"/>
      <c r="O95" s="859"/>
      <c r="P95" s="859"/>
      <c r="Q95" s="859"/>
      <c r="R95" s="859"/>
      <c r="S95" s="859"/>
      <c r="T95" s="859"/>
      <c r="U95" s="859"/>
      <c r="V95" s="860"/>
      <c r="W95" s="864"/>
      <c r="X95" s="803"/>
      <c r="Y95" s="803"/>
      <c r="Z95" s="803"/>
      <c r="AA95" s="803"/>
      <c r="AB95" s="804"/>
      <c r="AC95" s="300"/>
      <c r="AD95" s="300"/>
      <c r="AE95" s="299"/>
      <c r="AF95" s="802"/>
      <c r="AG95" s="803"/>
      <c r="AH95" s="803"/>
      <c r="AI95" s="803"/>
      <c r="AJ95" s="804"/>
      <c r="AK95" s="811"/>
      <c r="AL95" s="812"/>
      <c r="AM95" s="812"/>
      <c r="AN95" s="812"/>
      <c r="AO95" s="812"/>
      <c r="AP95" s="812"/>
      <c r="AQ95" s="812"/>
      <c r="AR95" s="813"/>
      <c r="AS95" s="786"/>
      <c r="AT95" s="787"/>
      <c r="AU95" s="788"/>
      <c r="AV95" s="781"/>
      <c r="AW95" s="706"/>
      <c r="AX95" s="706"/>
      <c r="AY95" s="706"/>
      <c r="AZ95" s="706"/>
      <c r="BA95" s="706"/>
      <c r="BB95" s="706"/>
      <c r="BC95" s="706"/>
      <c r="BD95" s="706"/>
      <c r="BE95" s="706"/>
      <c r="BF95" s="706"/>
      <c r="BG95" s="706"/>
      <c r="BH95" s="706"/>
      <c r="BI95" s="706"/>
      <c r="BJ95" s="706"/>
      <c r="BK95" s="706"/>
      <c r="BL95" s="782"/>
      <c r="BM95" s="781"/>
      <c r="BN95" s="706"/>
      <c r="BO95" s="706"/>
      <c r="BP95" s="706"/>
      <c r="BQ95" s="706"/>
      <c r="BR95" s="782"/>
      <c r="BS95" s="781"/>
      <c r="BT95" s="706"/>
      <c r="BU95" s="706"/>
      <c r="BV95" s="706"/>
      <c r="BW95" s="706"/>
      <c r="BX95" s="706"/>
      <c r="BY95" s="706"/>
      <c r="BZ95" s="706"/>
      <c r="CA95" s="706"/>
      <c r="CB95" s="706"/>
      <c r="CC95" s="706"/>
      <c r="CD95" s="706"/>
      <c r="CE95" s="706"/>
      <c r="CF95" s="706"/>
      <c r="CG95" s="706"/>
      <c r="CH95" s="706"/>
      <c r="CI95" s="706"/>
      <c r="CJ95" s="706"/>
      <c r="CK95" s="706"/>
      <c r="CL95" s="706"/>
      <c r="CM95" s="706"/>
      <c r="CN95" s="706"/>
      <c r="CO95" s="706"/>
      <c r="CP95" s="706"/>
      <c r="CQ95" s="706"/>
      <c r="CR95" s="706"/>
      <c r="CS95" s="782"/>
      <c r="CT95" s="781"/>
      <c r="CU95" s="706"/>
      <c r="CV95" s="706"/>
      <c r="CW95" s="706"/>
      <c r="CX95" s="706"/>
      <c r="CY95" s="782"/>
      <c r="CZ95" s="786"/>
      <c r="DA95" s="787"/>
      <c r="DB95" s="787"/>
      <c r="DC95" s="787"/>
      <c r="DD95" s="787"/>
      <c r="DE95" s="787"/>
      <c r="DF95" s="787"/>
      <c r="DG95" s="787"/>
      <c r="DH95" s="787"/>
      <c r="DI95" s="787"/>
      <c r="DJ95" s="787"/>
      <c r="DK95" s="787"/>
      <c r="DL95" s="787"/>
      <c r="DM95" s="787"/>
      <c r="DN95" s="787"/>
      <c r="DO95" s="787"/>
      <c r="DP95" s="787"/>
      <c r="DQ95" s="788"/>
      <c r="DR95" s="769"/>
      <c r="DS95" s="770"/>
      <c r="DT95" s="770"/>
      <c r="DU95" s="770"/>
      <c r="DV95" s="770"/>
      <c r="DW95" s="770"/>
      <c r="DX95" s="638"/>
      <c r="DZ95" s="144"/>
      <c r="EA95" s="144"/>
      <c r="EB95" s="144"/>
      <c r="EC95" s="144"/>
      <c r="ED95" s="144"/>
      <c r="EE95" s="144"/>
      <c r="EF95" s="144"/>
      <c r="EG95" s="144"/>
      <c r="EH95" s="144"/>
      <c r="EI95" s="144"/>
      <c r="EJ95" s="144"/>
      <c r="EK95" s="144"/>
      <c r="EL95" s="144"/>
      <c r="EM95" s="144"/>
      <c r="EN95" s="144"/>
      <c r="EO95" s="144"/>
      <c r="EP95" s="144"/>
      <c r="EQ95" s="144"/>
      <c r="ER95" s="144"/>
      <c r="ES95" s="144"/>
      <c r="ET95" s="144"/>
      <c r="EU95" s="144"/>
      <c r="EV95" s="144"/>
      <c r="EW95" s="144"/>
      <c r="EX95" s="144"/>
      <c r="EY95" s="144"/>
      <c r="EZ95" s="144"/>
      <c r="FA95" s="144"/>
      <c r="FB95" s="144"/>
      <c r="FC95" s="144"/>
      <c r="FD95" s="144"/>
      <c r="FE95" s="144"/>
      <c r="FF95" s="144"/>
      <c r="FG95" s="144"/>
      <c r="FH95" s="144"/>
      <c r="FI95" s="144"/>
      <c r="FJ95" s="144"/>
      <c r="FK95" s="144"/>
      <c r="FL95" s="144"/>
      <c r="FM95" s="144"/>
      <c r="FN95" s="144"/>
      <c r="FO95" s="144"/>
      <c r="FP95" s="144"/>
      <c r="FQ95" s="144"/>
      <c r="FR95" s="144"/>
      <c r="FS95" s="144"/>
      <c r="FT95" s="144"/>
      <c r="FU95" s="144"/>
      <c r="FV95" s="144"/>
      <c r="FW95" s="144"/>
      <c r="FX95" s="144"/>
      <c r="FY95" s="144"/>
      <c r="FZ95" s="144"/>
      <c r="GA95" s="144"/>
      <c r="GB95" s="144"/>
      <c r="GC95" s="144"/>
      <c r="GD95" s="144"/>
      <c r="GE95" s="144"/>
      <c r="GF95" s="144"/>
      <c r="GG95" s="144"/>
      <c r="GH95" s="144"/>
      <c r="GI95" s="144"/>
      <c r="GJ95" s="144"/>
      <c r="GK95" s="144"/>
      <c r="GL95" s="144"/>
      <c r="GM95" s="144"/>
      <c r="GN95" s="144"/>
      <c r="GO95" s="144"/>
      <c r="GP95" s="144"/>
      <c r="GQ95" s="144"/>
      <c r="GR95" s="144"/>
      <c r="GS95" s="144"/>
    </row>
    <row r="96" spans="1:201" ht="10.4" customHeight="1">
      <c r="A96" s="638"/>
      <c r="B96" s="758" t="s">
        <v>369</v>
      </c>
      <c r="C96" s="759"/>
      <c r="D96" s="759"/>
      <c r="E96" s="759"/>
      <c r="F96" s="759"/>
      <c r="G96" s="759"/>
      <c r="H96" s="759"/>
      <c r="I96" s="759"/>
      <c r="J96" s="759"/>
      <c r="K96" s="759"/>
      <c r="L96" s="759"/>
      <c r="M96" s="759"/>
      <c r="N96" s="759"/>
      <c r="O96" s="759"/>
      <c r="P96" s="759"/>
      <c r="Q96" s="759"/>
      <c r="R96" s="759"/>
      <c r="S96" s="759"/>
      <c r="T96" s="759"/>
      <c r="U96" s="759"/>
      <c r="V96" s="760"/>
      <c r="W96" s="823" t="s">
        <v>371</v>
      </c>
      <c r="X96" s="823"/>
      <c r="Y96" s="823"/>
      <c r="Z96" s="823"/>
      <c r="AA96" s="823"/>
      <c r="AB96" s="823"/>
      <c r="AC96" s="745" t="s">
        <v>272</v>
      </c>
      <c r="AD96" s="746"/>
      <c r="AE96" s="747"/>
      <c r="AF96" s="360"/>
      <c r="AG96" s="360"/>
      <c r="AH96" s="360"/>
      <c r="AI96" s="360"/>
      <c r="AJ96" s="360"/>
      <c r="AK96" s="361"/>
      <c r="AL96" s="361"/>
      <c r="AM96" s="361"/>
      <c r="AN96" s="363"/>
      <c r="AO96" s="363"/>
      <c r="AP96" s="363"/>
      <c r="AQ96" s="363"/>
      <c r="AR96" s="363"/>
      <c r="AS96" s="361"/>
      <c r="AT96" s="361"/>
      <c r="AU96" s="361"/>
      <c r="AV96" s="361"/>
      <c r="AW96" s="361"/>
      <c r="AX96" s="361"/>
      <c r="AY96" s="361"/>
      <c r="AZ96" s="361"/>
      <c r="BA96" s="361"/>
      <c r="BB96" s="361"/>
      <c r="BC96" s="361"/>
      <c r="BD96" s="361"/>
      <c r="BE96" s="361"/>
      <c r="BF96" s="361"/>
      <c r="BG96" s="361"/>
      <c r="BH96" s="361"/>
      <c r="BI96" s="361"/>
      <c r="BJ96" s="361"/>
      <c r="BK96" s="361"/>
      <c r="BL96" s="361"/>
      <c r="BM96" s="361"/>
      <c r="BN96" s="361"/>
      <c r="BO96" s="361"/>
      <c r="BP96" s="361"/>
      <c r="BQ96" s="361"/>
      <c r="BR96" s="361"/>
      <c r="BS96" s="361"/>
      <c r="BT96" s="361"/>
      <c r="BU96" s="361"/>
      <c r="BV96" s="361"/>
      <c r="BW96" s="361"/>
      <c r="BX96" s="361"/>
      <c r="BY96" s="361"/>
      <c r="BZ96" s="361"/>
      <c r="CA96" s="361"/>
      <c r="CB96" s="361"/>
      <c r="CC96" s="361"/>
      <c r="CD96" s="361"/>
      <c r="CE96" s="361"/>
      <c r="CF96" s="361"/>
      <c r="CG96" s="361"/>
      <c r="CH96" s="361"/>
      <c r="CI96" s="361"/>
      <c r="CJ96" s="361"/>
      <c r="CK96" s="361"/>
      <c r="CL96" s="361"/>
      <c r="CM96" s="361"/>
      <c r="CN96" s="361"/>
      <c r="CO96" s="361"/>
      <c r="CP96" s="361"/>
      <c r="CQ96" s="361"/>
      <c r="CR96" s="361"/>
      <c r="CS96" s="361"/>
      <c r="CT96" s="361"/>
      <c r="CU96" s="361"/>
      <c r="CV96" s="361"/>
      <c r="CW96" s="361"/>
      <c r="CX96" s="361"/>
      <c r="CY96" s="361"/>
      <c r="CZ96" s="361"/>
      <c r="DA96" s="361"/>
      <c r="DB96" s="361"/>
      <c r="DC96" s="361"/>
      <c r="DD96" s="361"/>
      <c r="DE96" s="361"/>
      <c r="DF96" s="361"/>
      <c r="DG96" s="361"/>
      <c r="DH96" s="361"/>
      <c r="DI96" s="361"/>
      <c r="DJ96" s="361"/>
      <c r="DK96" s="361"/>
      <c r="DL96" s="361"/>
      <c r="DM96" s="361"/>
      <c r="DN96" s="361"/>
      <c r="DO96" s="361"/>
      <c r="DP96" s="361"/>
      <c r="DQ96" s="361"/>
      <c r="DR96" s="361"/>
      <c r="DS96" s="361"/>
      <c r="DT96" s="361"/>
      <c r="DU96" s="361"/>
      <c r="DV96" s="361"/>
      <c r="DW96" s="362"/>
      <c r="DX96" s="638"/>
      <c r="DZ96" s="144"/>
      <c r="EA96" s="144"/>
      <c r="EB96" s="144"/>
      <c r="EC96" s="144"/>
      <c r="ED96" s="144"/>
      <c r="EE96" s="144"/>
      <c r="EF96" s="144"/>
      <c r="EG96" s="144"/>
      <c r="EH96" s="144"/>
      <c r="EI96" s="144"/>
      <c r="EJ96" s="144"/>
      <c r="EK96" s="144"/>
      <c r="EL96" s="144"/>
      <c r="EM96" s="144"/>
      <c r="EN96" s="144"/>
      <c r="EO96" s="144"/>
      <c r="EP96" s="144"/>
      <c r="EQ96" s="144"/>
      <c r="ER96" s="144"/>
      <c r="ES96" s="144"/>
      <c r="ET96" s="144"/>
      <c r="EU96" s="144"/>
      <c r="EV96" s="144"/>
      <c r="EW96" s="144"/>
      <c r="EX96" s="144"/>
      <c r="EY96" s="144"/>
      <c r="EZ96" s="144"/>
      <c r="FA96" s="144"/>
      <c r="FB96" s="144"/>
      <c r="FC96" s="144"/>
      <c r="FD96" s="144"/>
      <c r="FE96" s="144"/>
      <c r="FF96" s="144"/>
      <c r="FG96" s="144"/>
      <c r="FH96" s="144"/>
      <c r="FI96" s="144"/>
      <c r="FJ96" s="144"/>
      <c r="FK96" s="144"/>
      <c r="FL96" s="144"/>
      <c r="FM96" s="144"/>
      <c r="FN96" s="144"/>
      <c r="FO96" s="144"/>
      <c r="FP96" s="144"/>
      <c r="FQ96" s="144"/>
      <c r="FR96" s="144"/>
      <c r="FS96" s="144"/>
      <c r="FT96" s="144"/>
      <c r="FU96" s="144"/>
      <c r="FV96" s="144"/>
      <c r="FW96" s="144"/>
      <c r="FX96" s="144"/>
      <c r="FY96" s="144"/>
      <c r="FZ96" s="144"/>
      <c r="GA96" s="144"/>
      <c r="GB96" s="144"/>
      <c r="GC96" s="144"/>
      <c r="GD96" s="144"/>
      <c r="GE96" s="144"/>
      <c r="GF96" s="144"/>
      <c r="GG96" s="144"/>
      <c r="GH96" s="144"/>
      <c r="GI96" s="144"/>
      <c r="GJ96" s="144"/>
      <c r="GK96" s="144"/>
      <c r="GL96" s="144"/>
      <c r="GM96" s="144"/>
      <c r="GN96" s="144"/>
      <c r="GO96" s="144"/>
      <c r="GP96" s="144"/>
      <c r="GQ96" s="144"/>
      <c r="GR96" s="144"/>
      <c r="GS96" s="144"/>
    </row>
    <row r="97" spans="1:201" ht="10.4" customHeight="1">
      <c r="A97" s="638"/>
      <c r="B97" s="761"/>
      <c r="C97" s="762"/>
      <c r="D97" s="762"/>
      <c r="E97" s="762"/>
      <c r="F97" s="762"/>
      <c r="G97" s="762"/>
      <c r="H97" s="762"/>
      <c r="I97" s="762"/>
      <c r="J97" s="762"/>
      <c r="K97" s="762"/>
      <c r="L97" s="762"/>
      <c r="M97" s="762"/>
      <c r="N97" s="762"/>
      <c r="O97" s="762"/>
      <c r="P97" s="762"/>
      <c r="Q97" s="762"/>
      <c r="R97" s="762"/>
      <c r="S97" s="762"/>
      <c r="T97" s="762"/>
      <c r="U97" s="762"/>
      <c r="V97" s="763"/>
      <c r="W97" s="823"/>
      <c r="X97" s="823"/>
      <c r="Y97" s="823"/>
      <c r="Z97" s="823"/>
      <c r="AA97" s="823"/>
      <c r="AB97" s="823"/>
      <c r="AC97" s="748"/>
      <c r="AD97" s="749"/>
      <c r="AE97" s="750"/>
      <c r="AF97" s="553"/>
      <c r="AG97" s="553"/>
      <c r="AH97" s="553"/>
      <c r="AI97" s="553"/>
      <c r="AJ97" s="553"/>
      <c r="AN97" s="552"/>
      <c r="AO97" s="552"/>
      <c r="AP97" s="552"/>
      <c r="AQ97" s="552"/>
      <c r="AR97" s="552"/>
      <c r="DT97"/>
      <c r="DU97"/>
      <c r="DW97" s="149"/>
      <c r="DX97" s="638"/>
      <c r="DZ97" s="144"/>
      <c r="EA97" s="144"/>
      <c r="EB97" s="144"/>
      <c r="EC97" s="144"/>
      <c r="ED97" s="144"/>
      <c r="EE97" s="144"/>
      <c r="EF97" s="144"/>
      <c r="EG97" s="144"/>
      <c r="EH97" s="144"/>
      <c r="EI97" s="144"/>
      <c r="EJ97" s="144"/>
      <c r="EK97" s="144"/>
      <c r="EL97" s="144"/>
      <c r="EM97" s="144"/>
      <c r="EN97" s="144"/>
      <c r="EO97" s="144"/>
      <c r="EP97" s="144"/>
      <c r="EQ97" s="144"/>
      <c r="ER97" s="144"/>
      <c r="ES97" s="144"/>
      <c r="ET97" s="144"/>
      <c r="EU97" s="144"/>
      <c r="EV97" s="144"/>
      <c r="EW97" s="144"/>
      <c r="EX97" s="144"/>
      <c r="EY97" s="144"/>
      <c r="EZ97" s="144"/>
      <c r="FA97" s="144"/>
      <c r="FB97" s="144"/>
      <c r="FC97" s="144"/>
      <c r="FD97" s="144"/>
      <c r="FE97" s="144"/>
      <c r="FF97" s="144"/>
      <c r="FG97" s="144"/>
      <c r="FH97" s="144"/>
      <c r="FI97" s="144"/>
      <c r="FJ97" s="144"/>
      <c r="FK97" s="144"/>
      <c r="FL97" s="144"/>
      <c r="FM97" s="144"/>
      <c r="FN97" s="144"/>
      <c r="FO97" s="144"/>
      <c r="FP97" s="144"/>
      <c r="FQ97" s="144"/>
      <c r="FR97" s="144"/>
      <c r="FS97" s="144"/>
      <c r="FT97" s="144"/>
      <c r="FU97" s="144"/>
      <c r="FV97" s="144"/>
      <c r="FW97" s="144"/>
      <c r="FX97" s="144"/>
      <c r="FY97" s="144"/>
      <c r="FZ97" s="144"/>
      <c r="GA97" s="144"/>
      <c r="GB97" s="144"/>
      <c r="GC97" s="144"/>
      <c r="GD97" s="144"/>
      <c r="GE97" s="144"/>
      <c r="GF97" s="144"/>
      <c r="GG97" s="144"/>
      <c r="GH97" s="144"/>
      <c r="GI97" s="144"/>
      <c r="GJ97" s="144"/>
      <c r="GK97" s="144"/>
      <c r="GL97" s="144"/>
      <c r="GM97" s="144"/>
      <c r="GN97" s="144"/>
      <c r="GO97" s="144"/>
      <c r="GP97" s="144"/>
      <c r="GQ97" s="144"/>
      <c r="GR97" s="144"/>
      <c r="GS97" s="144"/>
    </row>
    <row r="98" spans="1:201" ht="10.4" customHeight="1">
      <c r="A98" s="638"/>
      <c r="B98" s="830">
        <f>入力シート!$P$2+4</f>
        <v>4</v>
      </c>
      <c r="C98" s="831"/>
      <c r="D98" s="831"/>
      <c r="E98" s="831"/>
      <c r="F98" s="831"/>
      <c r="G98" s="831"/>
      <c r="H98" s="831"/>
      <c r="I98" s="831"/>
      <c r="J98" s="831"/>
      <c r="K98" s="831"/>
      <c r="L98" s="831"/>
      <c r="M98" s="831"/>
      <c r="N98" s="831"/>
      <c r="O98" s="831"/>
      <c r="P98" s="831"/>
      <c r="Q98" s="831"/>
      <c r="R98" s="831"/>
      <c r="S98" s="831"/>
      <c r="T98" s="831"/>
      <c r="U98" s="831"/>
      <c r="V98" s="832"/>
      <c r="W98" s="824" t="s">
        <v>228</v>
      </c>
      <c r="X98" s="716"/>
      <c r="Y98" s="708" t="s">
        <v>229</v>
      </c>
      <c r="Z98" s="716"/>
      <c r="AA98" s="708" t="s">
        <v>230</v>
      </c>
      <c r="AB98" s="709"/>
      <c r="AC98" s="748"/>
      <c r="AD98" s="749"/>
      <c r="AE98" s="750"/>
      <c r="AF98" s="553"/>
      <c r="AG98" s="553"/>
      <c r="AH98" s="553"/>
      <c r="AI98" s="553"/>
      <c r="AJ98" s="553"/>
      <c r="AN98" s="552"/>
      <c r="AO98" s="552"/>
      <c r="AP98" s="552"/>
      <c r="AQ98" s="552"/>
      <c r="AR98" s="552"/>
      <c r="DT98"/>
      <c r="DU98"/>
      <c r="DW98" s="149"/>
      <c r="DX98" s="638"/>
      <c r="DZ98" s="144"/>
      <c r="EA98" s="144"/>
      <c r="EB98" s="144"/>
      <c r="EC98" s="144"/>
      <c r="ED98" s="144"/>
      <c r="EE98" s="144"/>
      <c r="EF98" s="144"/>
      <c r="EG98" s="144"/>
      <c r="EH98" s="144"/>
      <c r="EI98" s="144"/>
      <c r="EJ98" s="144"/>
      <c r="EK98" s="144"/>
      <c r="EL98" s="144"/>
      <c r="EM98" s="144"/>
      <c r="EN98" s="144"/>
      <c r="EO98" s="144"/>
      <c r="EP98" s="144"/>
      <c r="EQ98" s="144"/>
      <c r="ER98" s="144"/>
      <c r="ES98" s="144"/>
      <c r="ET98" s="144"/>
      <c r="EU98" s="144"/>
      <c r="EV98" s="144"/>
      <c r="EW98" s="144"/>
      <c r="EX98" s="144"/>
      <c r="EY98" s="144"/>
      <c r="EZ98" s="144"/>
      <c r="FA98" s="144"/>
      <c r="FB98" s="144"/>
      <c r="FC98" s="144"/>
      <c r="FD98" s="144"/>
      <c r="FE98" s="144"/>
      <c r="FF98" s="144"/>
      <c r="FG98" s="144"/>
      <c r="FH98" s="144"/>
      <c r="FI98" s="144"/>
      <c r="FJ98" s="144"/>
      <c r="FK98" s="144"/>
      <c r="FL98" s="144"/>
      <c r="FM98" s="144"/>
      <c r="FN98" s="144"/>
      <c r="FO98" s="144"/>
      <c r="FP98" s="144"/>
      <c r="FQ98" s="144"/>
      <c r="FR98" s="144"/>
      <c r="FS98" s="144"/>
      <c r="FT98" s="144"/>
      <c r="FU98" s="144"/>
      <c r="FV98" s="144"/>
      <c r="FW98" s="144"/>
      <c r="FX98" s="144"/>
      <c r="FY98" s="144"/>
      <c r="FZ98" s="144"/>
      <c r="GA98" s="144"/>
      <c r="GB98" s="144"/>
      <c r="GC98" s="144"/>
      <c r="GD98" s="144"/>
      <c r="GE98" s="144"/>
      <c r="GF98" s="144"/>
      <c r="GG98" s="144"/>
      <c r="GH98" s="144"/>
      <c r="GI98" s="144"/>
      <c r="GJ98" s="144"/>
      <c r="GK98" s="144"/>
      <c r="GL98" s="144"/>
      <c r="GM98" s="144"/>
      <c r="GN98" s="144"/>
      <c r="GO98" s="144"/>
      <c r="GP98" s="144"/>
      <c r="GQ98" s="144"/>
      <c r="GR98" s="144"/>
      <c r="GS98" s="144"/>
    </row>
    <row r="99" spans="1:201" ht="10.4" customHeight="1">
      <c r="A99" s="638"/>
      <c r="B99" s="830"/>
      <c r="C99" s="831"/>
      <c r="D99" s="831"/>
      <c r="E99" s="831"/>
      <c r="F99" s="831"/>
      <c r="G99" s="831"/>
      <c r="H99" s="831"/>
      <c r="I99" s="831"/>
      <c r="J99" s="831"/>
      <c r="K99" s="831"/>
      <c r="L99" s="831"/>
      <c r="M99" s="831"/>
      <c r="N99" s="831"/>
      <c r="O99" s="831"/>
      <c r="P99" s="831"/>
      <c r="Q99" s="831"/>
      <c r="R99" s="831"/>
      <c r="S99" s="831"/>
      <c r="T99" s="831"/>
      <c r="U99" s="831"/>
      <c r="V99" s="832"/>
      <c r="W99" s="736">
        <f>入力シート!AI172</f>
        <v>0</v>
      </c>
      <c r="X99" s="737"/>
      <c r="Y99" s="742">
        <f>入力シート!AJ172</f>
        <v>0</v>
      </c>
      <c r="Z99" s="737"/>
      <c r="AA99" s="742">
        <f>入力シート!AK172</f>
        <v>0</v>
      </c>
      <c r="AB99" s="754"/>
      <c r="AC99" s="748"/>
      <c r="AD99" s="749"/>
      <c r="AE99" s="750"/>
      <c r="AF99" s="553"/>
      <c r="AG99" s="553"/>
      <c r="AH99" s="553"/>
      <c r="AI99" s="553"/>
      <c r="AJ99" s="553"/>
      <c r="AN99" s="552"/>
      <c r="AO99" s="552"/>
      <c r="AP99" s="552"/>
      <c r="AQ99" s="552"/>
      <c r="AR99" s="552"/>
      <c r="DT99"/>
      <c r="DU99"/>
      <c r="DW99" s="149"/>
      <c r="DX99" s="638"/>
      <c r="DZ99" s="144"/>
      <c r="EA99" s="144"/>
      <c r="EB99" s="144"/>
      <c r="EC99" s="144"/>
      <c r="ED99" s="144"/>
      <c r="EE99" s="144"/>
      <c r="EF99" s="144"/>
      <c r="EG99" s="144"/>
      <c r="EH99" s="144"/>
      <c r="EI99" s="144"/>
      <c r="EJ99" s="144"/>
      <c r="EK99" s="144"/>
      <c r="EL99" s="144"/>
      <c r="EM99" s="144"/>
      <c r="EN99" s="144"/>
      <c r="EO99" s="144"/>
      <c r="EP99" s="144"/>
      <c r="EQ99" s="144"/>
      <c r="ER99" s="144"/>
      <c r="ES99" s="144"/>
      <c r="ET99" s="144"/>
      <c r="EU99" s="144"/>
      <c r="EV99" s="144"/>
      <c r="EW99" s="144"/>
      <c r="EX99" s="144"/>
      <c r="EY99" s="144"/>
      <c r="EZ99" s="144"/>
      <c r="FA99" s="144"/>
      <c r="FB99" s="144"/>
      <c r="FC99" s="144"/>
      <c r="FD99" s="144"/>
      <c r="FE99" s="144"/>
      <c r="FF99" s="144"/>
      <c r="FG99" s="144"/>
      <c r="FH99" s="144"/>
      <c r="FI99" s="144"/>
      <c r="FJ99" s="144"/>
      <c r="FK99" s="144"/>
      <c r="FL99" s="144"/>
      <c r="FM99" s="144"/>
      <c r="FN99" s="144"/>
      <c r="FO99" s="144"/>
      <c r="FP99" s="144"/>
      <c r="FQ99" s="144"/>
      <c r="FR99" s="144"/>
      <c r="FS99" s="144"/>
      <c r="FT99" s="144"/>
      <c r="FU99" s="144"/>
      <c r="FV99" s="144"/>
      <c r="FW99" s="144"/>
      <c r="FX99" s="144"/>
      <c r="FY99" s="144"/>
      <c r="FZ99" s="144"/>
      <c r="GA99" s="144"/>
      <c r="GB99" s="144"/>
      <c r="GC99" s="144"/>
      <c r="GD99" s="144"/>
      <c r="GE99" s="144"/>
      <c r="GF99" s="144"/>
      <c r="GG99" s="144"/>
      <c r="GH99" s="144"/>
      <c r="GI99" s="144"/>
      <c r="GJ99" s="144"/>
      <c r="GK99" s="144"/>
      <c r="GL99" s="144"/>
      <c r="GM99" s="144"/>
      <c r="GN99" s="144"/>
      <c r="GO99" s="144"/>
      <c r="GP99" s="144"/>
      <c r="GQ99" s="144"/>
      <c r="GR99" s="144"/>
      <c r="GS99" s="144"/>
    </row>
    <row r="100" spans="1:201" ht="10.4" customHeight="1">
      <c r="A100" s="638"/>
      <c r="B100" s="830"/>
      <c r="C100" s="831"/>
      <c r="D100" s="831"/>
      <c r="E100" s="831"/>
      <c r="F100" s="831"/>
      <c r="G100" s="831"/>
      <c r="H100" s="831"/>
      <c r="I100" s="831"/>
      <c r="J100" s="831"/>
      <c r="K100" s="831"/>
      <c r="L100" s="831"/>
      <c r="M100" s="831"/>
      <c r="N100" s="831"/>
      <c r="O100" s="831"/>
      <c r="P100" s="831"/>
      <c r="Q100" s="831"/>
      <c r="R100" s="831"/>
      <c r="S100" s="831"/>
      <c r="T100" s="831"/>
      <c r="U100" s="831"/>
      <c r="V100" s="832"/>
      <c r="W100" s="738"/>
      <c r="X100" s="739"/>
      <c r="Y100" s="743"/>
      <c r="Z100" s="739"/>
      <c r="AA100" s="743"/>
      <c r="AB100" s="755"/>
      <c r="AC100" s="748"/>
      <c r="AD100" s="749"/>
      <c r="AE100" s="750"/>
      <c r="AF100" s="551"/>
      <c r="AG100" s="551"/>
      <c r="AH100" s="551"/>
      <c r="AI100" s="551"/>
      <c r="AJ100" s="551"/>
      <c r="AN100" s="552"/>
      <c r="AO100" s="552"/>
      <c r="AP100" s="552"/>
      <c r="AQ100" s="552"/>
      <c r="AR100" s="552"/>
      <c r="DT100"/>
      <c r="DU100"/>
      <c r="DW100" s="149"/>
      <c r="DX100" s="638"/>
      <c r="DZ100" s="144"/>
      <c r="EA100" s="144"/>
      <c r="EB100" s="144"/>
      <c r="EC100" s="144"/>
      <c r="ED100" s="144"/>
      <c r="EE100" s="144"/>
      <c r="EF100" s="144"/>
      <c r="EG100" s="144"/>
      <c r="EH100" s="144"/>
      <c r="EI100" s="144"/>
      <c r="EJ100" s="144"/>
      <c r="EK100" s="144"/>
      <c r="EL100" s="144"/>
      <c r="EM100" s="144"/>
      <c r="EN100" s="144"/>
      <c r="EO100" s="144"/>
      <c r="EP100" s="144"/>
      <c r="EQ100" s="144"/>
      <c r="ER100" s="144"/>
      <c r="ES100" s="144"/>
      <c r="ET100" s="144"/>
      <c r="EU100" s="144"/>
      <c r="EV100" s="144"/>
      <c r="EW100" s="144"/>
      <c r="EX100" s="144"/>
      <c r="EY100" s="144"/>
      <c r="EZ100" s="144"/>
      <c r="FA100" s="144"/>
      <c r="FB100" s="144"/>
      <c r="FC100" s="144"/>
      <c r="FD100" s="144"/>
      <c r="FE100" s="144"/>
      <c r="FF100" s="144"/>
      <c r="FG100" s="144"/>
      <c r="FH100" s="144"/>
      <c r="FI100" s="144"/>
      <c r="FJ100" s="144"/>
      <c r="FK100" s="144"/>
      <c r="FL100" s="144"/>
      <c r="FM100" s="144"/>
      <c r="FN100" s="144"/>
      <c r="FO100" s="144"/>
      <c r="FP100" s="144"/>
      <c r="FQ100" s="144"/>
      <c r="FR100" s="144"/>
      <c r="FS100" s="144"/>
      <c r="FT100" s="144"/>
      <c r="FU100" s="144"/>
      <c r="FV100" s="144"/>
      <c r="FW100" s="144"/>
      <c r="FX100" s="144"/>
      <c r="FY100" s="144"/>
      <c r="FZ100" s="144"/>
      <c r="GA100" s="144"/>
      <c r="GB100" s="144"/>
      <c r="GC100" s="144"/>
      <c r="GD100" s="144"/>
      <c r="GE100" s="144"/>
      <c r="GF100" s="144"/>
      <c r="GG100" s="144"/>
      <c r="GH100" s="144"/>
      <c r="GI100" s="144"/>
      <c r="GJ100" s="144"/>
      <c r="GK100" s="144"/>
      <c r="GL100" s="144"/>
      <c r="GM100" s="144"/>
      <c r="GN100" s="144"/>
      <c r="GO100" s="144"/>
      <c r="GP100" s="144"/>
      <c r="GQ100" s="144"/>
      <c r="GR100" s="144"/>
      <c r="GS100" s="144"/>
    </row>
    <row r="101" spans="1:201" ht="10.4" customHeight="1">
      <c r="A101" s="638"/>
      <c r="B101" s="830"/>
      <c r="C101" s="831"/>
      <c r="D101" s="831"/>
      <c r="E101" s="831"/>
      <c r="F101" s="831"/>
      <c r="G101" s="831"/>
      <c r="H101" s="831"/>
      <c r="I101" s="831"/>
      <c r="J101" s="831"/>
      <c r="K101" s="831"/>
      <c r="L101" s="831"/>
      <c r="M101" s="831"/>
      <c r="N101" s="831"/>
      <c r="O101" s="831"/>
      <c r="P101" s="831"/>
      <c r="Q101" s="831"/>
      <c r="R101" s="831"/>
      <c r="S101" s="831"/>
      <c r="T101" s="831"/>
      <c r="U101" s="831"/>
      <c r="V101" s="832"/>
      <c r="W101" s="740"/>
      <c r="X101" s="741"/>
      <c r="Y101" s="744"/>
      <c r="Z101" s="741"/>
      <c r="AA101" s="744"/>
      <c r="AB101" s="756"/>
      <c r="AC101" s="748"/>
      <c r="AD101" s="749"/>
      <c r="AE101" s="750"/>
      <c r="AF101" s="551"/>
      <c r="AG101" s="551"/>
      <c r="AH101" s="551"/>
      <c r="AI101" s="551"/>
      <c r="AJ101" s="551"/>
      <c r="AN101" s="552"/>
      <c r="AO101" s="552"/>
      <c r="AP101" s="552"/>
      <c r="AQ101" s="552"/>
      <c r="AR101" s="552"/>
      <c r="DT101"/>
      <c r="DU101"/>
      <c r="DW101" s="149"/>
      <c r="DX101" s="638"/>
      <c r="DZ101" s="144"/>
      <c r="EA101" s="144"/>
      <c r="EB101" s="144"/>
      <c r="EC101" s="144"/>
      <c r="ED101" s="144"/>
      <c r="EE101" s="144"/>
      <c r="EF101" s="144"/>
      <c r="EG101" s="144"/>
      <c r="EH101" s="144"/>
      <c r="EI101" s="144"/>
      <c r="EJ101" s="144"/>
      <c r="EK101" s="144"/>
      <c r="EL101" s="144"/>
      <c r="EM101" s="144"/>
      <c r="EN101" s="144"/>
      <c r="EO101" s="144"/>
      <c r="EP101" s="144"/>
      <c r="EQ101" s="144"/>
      <c r="ER101" s="144"/>
      <c r="ES101" s="144"/>
      <c r="ET101" s="144"/>
      <c r="EU101" s="144"/>
      <c r="EV101" s="144"/>
      <c r="EW101" s="144"/>
      <c r="EX101" s="144"/>
      <c r="EY101" s="144"/>
      <c r="EZ101" s="144"/>
      <c r="FA101" s="144"/>
      <c r="FB101" s="144"/>
      <c r="FC101" s="144"/>
      <c r="FD101" s="144"/>
      <c r="FE101" s="144"/>
      <c r="FF101" s="144"/>
      <c r="FG101" s="144"/>
      <c r="FH101" s="144"/>
      <c r="FI101" s="144"/>
      <c r="FJ101" s="144"/>
      <c r="FK101" s="144"/>
      <c r="FL101" s="144"/>
      <c r="FM101" s="144"/>
      <c r="FN101" s="144"/>
      <c r="FO101" s="144"/>
      <c r="FP101" s="144"/>
      <c r="FQ101" s="144"/>
      <c r="FR101" s="144"/>
      <c r="FS101" s="144"/>
      <c r="FT101" s="144"/>
      <c r="FU101" s="144"/>
      <c r="FV101" s="144"/>
      <c r="FW101" s="144"/>
      <c r="FX101" s="144"/>
      <c r="FY101" s="144"/>
      <c r="FZ101" s="144"/>
      <c r="GA101" s="144"/>
      <c r="GB101" s="144"/>
      <c r="GC101" s="144"/>
      <c r="GD101" s="144"/>
      <c r="GE101" s="144"/>
      <c r="GF101" s="144"/>
      <c r="GG101" s="144"/>
      <c r="GH101" s="144"/>
      <c r="GI101" s="144"/>
      <c r="GJ101" s="144"/>
      <c r="GK101" s="144"/>
      <c r="GL101" s="144"/>
      <c r="GM101" s="144"/>
      <c r="GN101" s="144"/>
      <c r="GO101" s="144"/>
      <c r="GP101" s="144"/>
      <c r="GQ101" s="144"/>
      <c r="GR101" s="144"/>
      <c r="GS101" s="144"/>
    </row>
    <row r="102" spans="1:201" ht="10.4" customHeight="1">
      <c r="A102" s="638"/>
      <c r="B102" s="830"/>
      <c r="C102" s="831"/>
      <c r="D102" s="831"/>
      <c r="E102" s="831"/>
      <c r="F102" s="831"/>
      <c r="G102" s="831"/>
      <c r="H102" s="831"/>
      <c r="I102" s="831"/>
      <c r="J102" s="831"/>
      <c r="K102" s="831"/>
      <c r="L102" s="831"/>
      <c r="M102" s="831"/>
      <c r="N102" s="831"/>
      <c r="O102" s="831"/>
      <c r="P102" s="831"/>
      <c r="Q102" s="831"/>
      <c r="R102" s="831"/>
      <c r="S102" s="831"/>
      <c r="T102" s="831"/>
      <c r="U102" s="831"/>
      <c r="V102" s="832"/>
      <c r="W102" s="814"/>
      <c r="X102" s="815"/>
      <c r="Y102" s="815"/>
      <c r="Z102" s="815"/>
      <c r="AA102" s="815"/>
      <c r="AB102" s="816"/>
      <c r="AC102" s="748"/>
      <c r="AD102" s="749"/>
      <c r="AE102" s="750"/>
      <c r="DT102"/>
      <c r="DU102"/>
      <c r="DW102" s="149"/>
      <c r="DX102" s="638"/>
      <c r="DZ102" s="144"/>
      <c r="EA102" s="144"/>
      <c r="EB102" s="144"/>
      <c r="EC102" s="144"/>
      <c r="ED102" s="144"/>
      <c r="EE102" s="144"/>
      <c r="EF102" s="144"/>
      <c r="EG102" s="144"/>
      <c r="EH102" s="144"/>
      <c r="EI102" s="144"/>
      <c r="EJ102" s="144"/>
      <c r="EK102" s="144"/>
      <c r="EL102" s="144"/>
      <c r="EM102" s="144"/>
      <c r="EN102" s="144"/>
      <c r="EO102" s="144"/>
      <c r="EP102" s="144"/>
      <c r="EQ102" s="144"/>
      <c r="ER102" s="144"/>
      <c r="ES102" s="144"/>
      <c r="ET102" s="144"/>
      <c r="EU102" s="144"/>
      <c r="EV102" s="144"/>
      <c r="EW102" s="144"/>
      <c r="EX102" s="144"/>
      <c r="EY102" s="144"/>
      <c r="EZ102" s="144"/>
      <c r="FA102" s="144"/>
      <c r="FB102" s="144"/>
      <c r="FC102" s="144"/>
      <c r="FD102" s="144"/>
      <c r="FE102" s="144"/>
      <c r="FF102" s="144"/>
      <c r="FG102" s="144"/>
      <c r="FH102" s="144"/>
      <c r="FI102" s="144"/>
      <c r="FJ102" s="144"/>
      <c r="FK102" s="144"/>
      <c r="FL102" s="144"/>
      <c r="FM102" s="144"/>
      <c r="FN102" s="144"/>
      <c r="FO102" s="144"/>
      <c r="FP102" s="144"/>
      <c r="FQ102" s="144"/>
      <c r="FR102" s="144"/>
      <c r="FS102" s="144"/>
      <c r="FT102" s="144"/>
      <c r="FU102" s="144"/>
      <c r="FV102" s="144"/>
      <c r="FW102" s="144"/>
      <c r="FX102" s="144"/>
      <c r="FY102" s="144"/>
      <c r="FZ102" s="144"/>
      <c r="GA102" s="144"/>
      <c r="GB102" s="144"/>
      <c r="GC102" s="144"/>
      <c r="GD102" s="144"/>
      <c r="GE102" s="144"/>
      <c r="GF102" s="144"/>
      <c r="GG102" s="144"/>
      <c r="GH102" s="144"/>
      <c r="GI102" s="144"/>
      <c r="GJ102" s="144"/>
      <c r="GK102" s="144"/>
      <c r="GL102" s="144"/>
      <c r="GM102" s="144"/>
      <c r="GN102" s="144"/>
      <c r="GO102" s="144"/>
      <c r="GP102" s="144"/>
      <c r="GQ102" s="144"/>
      <c r="GR102" s="144"/>
      <c r="GS102" s="144"/>
    </row>
    <row r="103" spans="1:201" ht="10.4" customHeight="1">
      <c r="A103" s="638"/>
      <c r="B103" s="830"/>
      <c r="C103" s="831"/>
      <c r="D103" s="831"/>
      <c r="E103" s="831"/>
      <c r="F103" s="831"/>
      <c r="G103" s="831"/>
      <c r="H103" s="831"/>
      <c r="I103" s="831"/>
      <c r="J103" s="831"/>
      <c r="K103" s="831"/>
      <c r="L103" s="831"/>
      <c r="M103" s="831"/>
      <c r="N103" s="831"/>
      <c r="O103" s="831"/>
      <c r="P103" s="831"/>
      <c r="Q103" s="831"/>
      <c r="R103" s="831"/>
      <c r="S103" s="831"/>
      <c r="T103" s="831"/>
      <c r="U103" s="831"/>
      <c r="V103" s="832"/>
      <c r="W103" s="817"/>
      <c r="X103" s="818"/>
      <c r="Y103" s="818"/>
      <c r="Z103" s="818"/>
      <c r="AA103" s="818"/>
      <c r="AB103" s="819"/>
      <c r="AC103" s="751"/>
      <c r="AD103" s="752"/>
      <c r="AE103" s="753"/>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c r="BI103" s="150"/>
      <c r="BJ103" s="150"/>
      <c r="BK103" s="150"/>
      <c r="BL103" s="150"/>
      <c r="BM103" s="150"/>
      <c r="BN103" s="150"/>
      <c r="BO103" s="150"/>
      <c r="BP103" s="150"/>
      <c r="BQ103" s="150"/>
      <c r="BR103" s="150"/>
      <c r="BS103" s="150"/>
      <c r="BT103" s="150"/>
      <c r="BU103" s="150"/>
      <c r="BV103" s="150"/>
      <c r="BW103" s="150"/>
      <c r="BX103" s="150"/>
      <c r="BY103" s="150"/>
      <c r="BZ103" s="150"/>
      <c r="CA103" s="150"/>
      <c r="CB103" s="150"/>
      <c r="CC103" s="150"/>
      <c r="CD103" s="150"/>
      <c r="CE103" s="150"/>
      <c r="CF103" s="150"/>
      <c r="CG103" s="150"/>
      <c r="CH103" s="150"/>
      <c r="CI103" s="150"/>
      <c r="CJ103" s="150"/>
      <c r="CK103" s="150"/>
      <c r="CL103" s="150"/>
      <c r="CM103" s="150"/>
      <c r="CN103" s="150"/>
      <c r="CO103" s="150"/>
      <c r="CP103" s="150"/>
      <c r="CQ103" s="150"/>
      <c r="CR103" s="150"/>
      <c r="CS103" s="150"/>
      <c r="CT103" s="150"/>
      <c r="CU103" s="150"/>
      <c r="CV103" s="150"/>
      <c r="CW103" s="150"/>
      <c r="CX103" s="150"/>
      <c r="CY103" s="150"/>
      <c r="CZ103" s="150"/>
      <c r="DA103" s="150"/>
      <c r="DB103" s="150"/>
      <c r="DC103" s="150"/>
      <c r="DD103" s="150"/>
      <c r="DE103" s="150"/>
      <c r="DF103" s="150"/>
      <c r="DG103" s="150"/>
      <c r="DH103" s="150"/>
      <c r="DI103" s="150"/>
      <c r="DJ103" s="150"/>
      <c r="DK103" s="150"/>
      <c r="DL103" s="150"/>
      <c r="DM103" s="150"/>
      <c r="DN103" s="150"/>
      <c r="DO103" s="150"/>
      <c r="DP103" s="150"/>
      <c r="DQ103" s="150"/>
      <c r="DR103" s="150"/>
      <c r="DS103" s="150"/>
      <c r="DT103" s="150"/>
      <c r="DU103" s="150"/>
      <c r="DV103" s="150"/>
      <c r="DW103" s="119"/>
      <c r="DX103" s="638"/>
      <c r="DZ103" s="144"/>
      <c r="EA103" s="144"/>
      <c r="EB103" s="144"/>
      <c r="EC103" s="144"/>
      <c r="ED103" s="144"/>
      <c r="EE103" s="144"/>
      <c r="EF103" s="144"/>
      <c r="EG103" s="144"/>
      <c r="EH103" s="144"/>
      <c r="EI103" s="144"/>
      <c r="EJ103" s="144"/>
      <c r="EK103" s="144"/>
      <c r="EL103" s="144"/>
      <c r="EM103" s="144"/>
      <c r="EN103" s="144"/>
      <c r="EO103" s="144"/>
      <c r="EP103" s="144"/>
      <c r="EQ103" s="144"/>
      <c r="ER103" s="144"/>
      <c r="ES103" s="144"/>
      <c r="ET103" s="144"/>
      <c r="EU103" s="144"/>
      <c r="EV103" s="144"/>
      <c r="EW103" s="144"/>
      <c r="EX103" s="144"/>
      <c r="EY103" s="144"/>
      <c r="EZ103" s="144"/>
      <c r="FA103" s="144"/>
      <c r="FB103" s="144"/>
      <c r="FC103" s="144"/>
      <c r="FD103" s="144"/>
      <c r="FE103" s="144"/>
      <c r="FF103" s="144"/>
      <c r="FG103" s="144"/>
      <c r="FH103" s="144"/>
      <c r="FI103" s="144"/>
      <c r="FJ103" s="144"/>
      <c r="FK103" s="144"/>
      <c r="FL103" s="144"/>
      <c r="FM103" s="144"/>
      <c r="FN103" s="144"/>
      <c r="FO103" s="144"/>
      <c r="FP103" s="144"/>
      <c r="FQ103" s="144"/>
      <c r="FR103" s="144"/>
      <c r="FS103" s="144"/>
      <c r="FT103" s="144"/>
      <c r="FU103" s="144"/>
      <c r="FV103" s="144"/>
      <c r="FW103" s="144"/>
      <c r="FX103" s="144"/>
      <c r="FY103" s="144"/>
      <c r="FZ103" s="144"/>
      <c r="GA103" s="144"/>
      <c r="GB103" s="144"/>
      <c r="GC103" s="144"/>
      <c r="GD103" s="144"/>
      <c r="GE103" s="144"/>
      <c r="GF103" s="144"/>
      <c r="GG103" s="144"/>
      <c r="GH103" s="144"/>
      <c r="GI103" s="144"/>
      <c r="GJ103" s="144"/>
      <c r="GK103" s="144"/>
      <c r="GL103" s="144"/>
      <c r="GM103" s="144"/>
      <c r="GN103" s="144"/>
      <c r="GO103" s="144"/>
      <c r="GP103" s="144"/>
      <c r="GQ103" s="144"/>
      <c r="GR103" s="144"/>
      <c r="GS103" s="144"/>
    </row>
    <row r="104" spans="1:201" ht="10.4" customHeight="1">
      <c r="A104" s="638"/>
      <c r="B104" s="830"/>
      <c r="C104" s="831"/>
      <c r="D104" s="831"/>
      <c r="E104" s="831"/>
      <c r="F104" s="831"/>
      <c r="G104" s="831"/>
      <c r="H104" s="831"/>
      <c r="I104" s="831"/>
      <c r="J104" s="831"/>
      <c r="K104" s="831"/>
      <c r="L104" s="831"/>
      <c r="M104" s="831"/>
      <c r="N104" s="831"/>
      <c r="O104" s="831"/>
      <c r="P104" s="831"/>
      <c r="Q104" s="831"/>
      <c r="R104" s="831"/>
      <c r="S104" s="831"/>
      <c r="T104" s="831"/>
      <c r="U104" s="831"/>
      <c r="V104" s="832"/>
      <c r="W104" s="730" t="s">
        <v>280</v>
      </c>
      <c r="X104" s="731"/>
      <c r="Y104" s="731"/>
      <c r="Z104" s="731"/>
      <c r="AA104" s="731"/>
      <c r="AB104" s="732"/>
      <c r="AC104" s="790" t="s">
        <v>236</v>
      </c>
      <c r="AD104" s="791"/>
      <c r="AE104" s="792"/>
      <c r="AF104" s="360"/>
      <c r="AG104" s="360"/>
      <c r="AH104" s="360"/>
      <c r="AI104" s="360"/>
      <c r="AJ104" s="360"/>
      <c r="AK104" s="361"/>
      <c r="AL104" s="361"/>
      <c r="AM104" s="361"/>
      <c r="AN104" s="363"/>
      <c r="AO104" s="363"/>
      <c r="AP104" s="363"/>
      <c r="AQ104" s="363"/>
      <c r="AR104" s="363"/>
      <c r="AS104" s="361"/>
      <c r="AT104" s="361"/>
      <c r="AU104" s="361"/>
      <c r="AV104" s="361"/>
      <c r="AW104" s="361"/>
      <c r="AX104" s="361"/>
      <c r="AY104" s="361"/>
      <c r="AZ104" s="361"/>
      <c r="BA104" s="361"/>
      <c r="BB104" s="361"/>
      <c r="BC104" s="361"/>
      <c r="BD104" s="361"/>
      <c r="BE104" s="361"/>
      <c r="BF104" s="361"/>
      <c r="BG104" s="361"/>
      <c r="BH104" s="361"/>
      <c r="BI104" s="361"/>
      <c r="BJ104" s="361"/>
      <c r="BK104" s="361"/>
      <c r="BL104" s="361"/>
      <c r="BM104" s="361"/>
      <c r="BN104" s="361"/>
      <c r="BO104" s="361"/>
      <c r="BP104" s="361"/>
      <c r="BQ104" s="361"/>
      <c r="BR104" s="361"/>
      <c r="BS104" s="361"/>
      <c r="BT104" s="361"/>
      <c r="BU104" s="361"/>
      <c r="BV104" s="361"/>
      <c r="BW104" s="361"/>
      <c r="BX104" s="361"/>
      <c r="BY104" s="361"/>
      <c r="BZ104" s="361"/>
      <c r="CA104" s="361"/>
      <c r="CB104" s="361"/>
      <c r="CC104" s="361"/>
      <c r="CD104" s="361"/>
      <c r="CE104" s="361"/>
      <c r="CF104" s="361"/>
      <c r="CG104" s="361"/>
      <c r="CH104" s="361"/>
      <c r="CI104" s="361"/>
      <c r="CJ104" s="361"/>
      <c r="CK104" s="361"/>
      <c r="CL104" s="361"/>
      <c r="CM104" s="361"/>
      <c r="CN104" s="361"/>
      <c r="CO104" s="361"/>
      <c r="CP104" s="361"/>
      <c r="CQ104" s="361"/>
      <c r="CR104" s="361"/>
      <c r="CS104" s="361"/>
      <c r="CT104" s="361"/>
      <c r="CU104" s="361"/>
      <c r="CV104" s="361"/>
      <c r="CW104" s="361"/>
      <c r="CX104" s="361"/>
      <c r="CY104" s="361"/>
      <c r="CZ104" s="361"/>
      <c r="DA104" s="361"/>
      <c r="DB104" s="361"/>
      <c r="DC104" s="361"/>
      <c r="DD104" s="361"/>
      <c r="DE104" s="361"/>
      <c r="DF104" s="361"/>
      <c r="DG104" s="361"/>
      <c r="DH104" s="361"/>
      <c r="DI104" s="361"/>
      <c r="DJ104" s="361"/>
      <c r="DK104" s="361"/>
      <c r="DL104" s="361"/>
      <c r="DM104" s="361"/>
      <c r="DN104" s="361"/>
      <c r="DO104" s="361"/>
      <c r="DP104" s="361"/>
      <c r="DQ104" s="361"/>
      <c r="DR104" s="361"/>
      <c r="DS104" s="361"/>
      <c r="DT104" s="361"/>
      <c r="DU104" s="361"/>
      <c r="DV104" s="361"/>
      <c r="DW104" s="362"/>
      <c r="DX104" s="638"/>
      <c r="DZ104" s="144"/>
      <c r="EA104" s="144"/>
      <c r="EB104" s="144"/>
      <c r="EC104" s="144"/>
      <c r="ED104" s="144"/>
      <c r="EE104" s="144"/>
      <c r="EF104" s="144"/>
      <c r="EG104" s="144"/>
      <c r="EH104" s="144"/>
      <c r="EI104" s="144"/>
      <c r="EJ104" s="144"/>
      <c r="EK104" s="144"/>
      <c r="EL104" s="144"/>
      <c r="EM104" s="144"/>
      <c r="EN104" s="144"/>
      <c r="EO104" s="144"/>
      <c r="EP104" s="144"/>
      <c r="EQ104" s="144"/>
      <c r="ER104" s="144"/>
      <c r="ES104" s="144"/>
      <c r="ET104" s="144"/>
      <c r="EU104" s="144"/>
      <c r="EV104" s="144"/>
      <c r="EW104" s="144"/>
      <c r="EX104" s="144"/>
      <c r="EY104" s="144"/>
      <c r="EZ104" s="144"/>
      <c r="FA104" s="144"/>
      <c r="FB104" s="144"/>
      <c r="FC104" s="144"/>
      <c r="FD104" s="144"/>
      <c r="FE104" s="144"/>
      <c r="FF104" s="144"/>
      <c r="FG104" s="144"/>
      <c r="FH104" s="144"/>
      <c r="FI104" s="144"/>
      <c r="FJ104" s="144"/>
      <c r="FK104" s="144"/>
      <c r="FL104" s="144"/>
      <c r="FM104" s="144"/>
      <c r="FN104" s="144"/>
      <c r="FO104" s="144"/>
      <c r="FP104" s="144"/>
      <c r="FQ104" s="144"/>
      <c r="FR104" s="144"/>
      <c r="FS104" s="144"/>
      <c r="FT104" s="144"/>
      <c r="FU104" s="144"/>
      <c r="FV104" s="144"/>
      <c r="FW104" s="144"/>
      <c r="FX104" s="144"/>
      <c r="FY104" s="144"/>
      <c r="FZ104" s="144"/>
      <c r="GA104" s="144"/>
      <c r="GB104" s="144"/>
      <c r="GC104" s="144"/>
      <c r="GD104" s="144"/>
      <c r="GE104" s="144"/>
      <c r="GF104" s="144"/>
      <c r="GG104" s="144"/>
      <c r="GH104" s="144"/>
      <c r="GI104" s="144"/>
      <c r="GJ104" s="144"/>
      <c r="GK104" s="144"/>
      <c r="GL104" s="144"/>
      <c r="GM104" s="144"/>
      <c r="GN104" s="144"/>
      <c r="GO104" s="144"/>
      <c r="GP104" s="144"/>
      <c r="GQ104" s="144"/>
      <c r="GR104" s="144"/>
      <c r="GS104" s="144"/>
    </row>
    <row r="105" spans="1:201" ht="10.4" customHeight="1">
      <c r="A105" s="638"/>
      <c r="B105" s="830"/>
      <c r="C105" s="831"/>
      <c r="D105" s="831"/>
      <c r="E105" s="831"/>
      <c r="F105" s="831"/>
      <c r="G105" s="831"/>
      <c r="H105" s="831"/>
      <c r="I105" s="831"/>
      <c r="J105" s="831"/>
      <c r="K105" s="831"/>
      <c r="L105" s="831"/>
      <c r="M105" s="831"/>
      <c r="N105" s="831"/>
      <c r="O105" s="831"/>
      <c r="P105" s="831"/>
      <c r="Q105" s="831"/>
      <c r="R105" s="831"/>
      <c r="S105" s="831"/>
      <c r="T105" s="831"/>
      <c r="U105" s="831"/>
      <c r="V105" s="832"/>
      <c r="W105" s="733"/>
      <c r="X105" s="734"/>
      <c r="Y105" s="734"/>
      <c r="Z105" s="734"/>
      <c r="AA105" s="734"/>
      <c r="AB105" s="735"/>
      <c r="AC105" s="793"/>
      <c r="AD105" s="794"/>
      <c r="AE105" s="795"/>
      <c r="AF105" s="553"/>
      <c r="AG105" s="553"/>
      <c r="AH105" s="553"/>
      <c r="AI105" s="553"/>
      <c r="AJ105" s="553"/>
      <c r="AN105" s="552"/>
      <c r="AO105" s="552"/>
      <c r="AP105" s="552"/>
      <c r="AQ105" s="552"/>
      <c r="AR105" s="552"/>
      <c r="DT105"/>
      <c r="DU105"/>
      <c r="DW105" s="149"/>
      <c r="DX105" s="638"/>
      <c r="DZ105" s="144"/>
      <c r="EA105" s="144"/>
      <c r="EB105" s="144"/>
      <c r="EC105" s="144"/>
      <c r="ED105" s="144"/>
      <c r="EE105" s="144"/>
      <c r="EF105" s="144"/>
      <c r="EG105" s="144"/>
      <c r="EH105" s="144"/>
      <c r="EI105" s="144"/>
      <c r="EJ105" s="144"/>
      <c r="EK105" s="144"/>
      <c r="EL105" s="144"/>
      <c r="EM105" s="144"/>
      <c r="EN105" s="144"/>
      <c r="EO105" s="144"/>
      <c r="EP105" s="144"/>
      <c r="EQ105" s="144"/>
      <c r="ER105" s="144"/>
      <c r="ES105" s="144"/>
      <c r="ET105" s="144"/>
      <c r="EU105" s="144"/>
      <c r="EV105" s="144"/>
      <c r="EW105" s="144"/>
      <c r="EX105" s="144"/>
      <c r="EY105" s="144"/>
      <c r="EZ105" s="144"/>
      <c r="FA105" s="144"/>
      <c r="FB105" s="144"/>
      <c r="FC105" s="144"/>
      <c r="FD105" s="144"/>
      <c r="FE105" s="144"/>
      <c r="FF105" s="144"/>
      <c r="FG105" s="144"/>
      <c r="FH105" s="144"/>
      <c r="FI105" s="144"/>
      <c r="FJ105" s="144"/>
      <c r="FK105" s="144"/>
      <c r="FL105" s="144"/>
      <c r="FM105" s="144"/>
      <c r="FN105" s="144"/>
      <c r="FO105" s="144"/>
      <c r="FP105" s="144"/>
      <c r="FQ105" s="144"/>
      <c r="FR105" s="144"/>
      <c r="FS105" s="144"/>
      <c r="FT105" s="144"/>
      <c r="FU105" s="144"/>
      <c r="FV105" s="144"/>
      <c r="FW105" s="144"/>
      <c r="FX105" s="144"/>
      <c r="FY105" s="144"/>
      <c r="FZ105" s="144"/>
      <c r="GA105" s="144"/>
      <c r="GB105" s="144"/>
      <c r="GC105" s="144"/>
      <c r="GD105" s="144"/>
      <c r="GE105" s="144"/>
      <c r="GF105" s="144"/>
      <c r="GG105" s="144"/>
      <c r="GH105" s="144"/>
      <c r="GI105" s="144"/>
      <c r="GJ105" s="144"/>
      <c r="GK105" s="144"/>
      <c r="GL105" s="144"/>
      <c r="GM105" s="144"/>
      <c r="GN105" s="144"/>
      <c r="GO105" s="144"/>
      <c r="GP105" s="144"/>
      <c r="GQ105" s="144"/>
      <c r="GR105" s="144"/>
      <c r="GS105" s="144"/>
    </row>
    <row r="106" spans="1:201" ht="10.4" customHeight="1">
      <c r="A106" s="638"/>
      <c r="B106" s="830"/>
      <c r="C106" s="831"/>
      <c r="D106" s="831"/>
      <c r="E106" s="831"/>
      <c r="F106" s="831"/>
      <c r="G106" s="831"/>
      <c r="H106" s="831"/>
      <c r="I106" s="831"/>
      <c r="J106" s="831"/>
      <c r="K106" s="831"/>
      <c r="L106" s="831"/>
      <c r="M106" s="831"/>
      <c r="N106" s="831"/>
      <c r="O106" s="831"/>
      <c r="P106" s="831"/>
      <c r="Q106" s="831"/>
      <c r="R106" s="831"/>
      <c r="S106" s="831"/>
      <c r="T106" s="831"/>
      <c r="U106" s="831"/>
      <c r="V106" s="832"/>
      <c r="W106" s="710" t="s">
        <v>234</v>
      </c>
      <c r="X106" s="712">
        <f>(SUMIFS(入力シート!AG12:AG171,入力シート!C12:C171,W106))+(SUMIFS(入力シート!AH12:AH171,入力シート!C12:C171,W106))</f>
        <v>0</v>
      </c>
      <c r="Y106" s="713"/>
      <c r="Z106" s="714"/>
      <c r="AA106" s="712" t="s">
        <v>235</v>
      </c>
      <c r="AB106" s="825"/>
      <c r="AC106" s="793"/>
      <c r="AD106" s="794"/>
      <c r="AE106" s="795"/>
      <c r="AF106" s="553"/>
      <c r="AG106" s="553"/>
      <c r="AH106" s="553"/>
      <c r="AI106" s="553"/>
      <c r="AJ106" s="553"/>
      <c r="AN106" s="552"/>
      <c r="AO106" s="552"/>
      <c r="AP106" s="552"/>
      <c r="AQ106" s="552"/>
      <c r="AR106" s="552"/>
      <c r="DT106"/>
      <c r="DU106"/>
      <c r="DW106" s="149"/>
      <c r="DX106" s="638"/>
      <c r="DZ106" s="144"/>
      <c r="EA106" s="144"/>
      <c r="EB106" s="144"/>
      <c r="EC106" s="144"/>
      <c r="ED106" s="144"/>
      <c r="EE106" s="144"/>
      <c r="EF106" s="144"/>
      <c r="EG106" s="144"/>
      <c r="EH106" s="144"/>
      <c r="EI106" s="144"/>
      <c r="EJ106" s="144"/>
      <c r="EK106" s="144"/>
      <c r="EL106" s="144"/>
      <c r="EM106" s="144"/>
      <c r="EN106" s="144"/>
      <c r="EO106" s="144"/>
      <c r="EP106" s="144"/>
      <c r="EQ106" s="144"/>
      <c r="ER106" s="144"/>
      <c r="ES106" s="144"/>
      <c r="ET106" s="144"/>
      <c r="EU106" s="144"/>
      <c r="EV106" s="144"/>
      <c r="EW106" s="144"/>
      <c r="EX106" s="144"/>
      <c r="EY106" s="144"/>
      <c r="EZ106" s="144"/>
      <c r="FA106" s="144"/>
      <c r="FB106" s="144"/>
      <c r="FC106" s="144"/>
      <c r="FD106" s="144"/>
      <c r="FE106" s="144"/>
      <c r="FF106" s="144"/>
      <c r="FG106" s="144"/>
      <c r="FH106" s="144"/>
      <c r="FI106" s="144"/>
      <c r="FJ106" s="144"/>
      <c r="FK106" s="144"/>
      <c r="FL106" s="144"/>
      <c r="FM106" s="144"/>
      <c r="FN106" s="144"/>
      <c r="FO106" s="144"/>
      <c r="FP106" s="144"/>
      <c r="FQ106" s="144"/>
      <c r="FR106" s="144"/>
      <c r="FS106" s="144"/>
      <c r="FT106" s="144"/>
      <c r="FU106" s="144"/>
      <c r="FV106" s="144"/>
      <c r="FW106" s="144"/>
      <c r="FX106" s="144"/>
      <c r="FY106" s="144"/>
      <c r="FZ106" s="144"/>
      <c r="GA106" s="144"/>
      <c r="GB106" s="144"/>
      <c r="GC106" s="144"/>
      <c r="GD106" s="144"/>
      <c r="GE106" s="144"/>
      <c r="GF106" s="144"/>
      <c r="GG106" s="144"/>
      <c r="GH106" s="144"/>
      <c r="GI106" s="144"/>
      <c r="GJ106" s="144"/>
      <c r="GK106" s="144"/>
      <c r="GL106" s="144"/>
      <c r="GM106" s="144"/>
      <c r="GN106" s="144"/>
      <c r="GO106" s="144"/>
      <c r="GP106" s="144"/>
      <c r="GQ106" s="144"/>
      <c r="GR106" s="144"/>
      <c r="GS106" s="144"/>
    </row>
    <row r="107" spans="1:201" ht="10.4" customHeight="1">
      <c r="A107" s="638"/>
      <c r="B107" s="830"/>
      <c r="C107" s="831"/>
      <c r="D107" s="831"/>
      <c r="E107" s="831"/>
      <c r="F107" s="831"/>
      <c r="G107" s="831"/>
      <c r="H107" s="831"/>
      <c r="I107" s="831"/>
      <c r="J107" s="831"/>
      <c r="K107" s="831"/>
      <c r="L107" s="831"/>
      <c r="M107" s="831"/>
      <c r="N107" s="831"/>
      <c r="O107" s="831"/>
      <c r="P107" s="831"/>
      <c r="Q107" s="831"/>
      <c r="R107" s="831"/>
      <c r="S107" s="831"/>
      <c r="T107" s="831"/>
      <c r="U107" s="831"/>
      <c r="V107" s="832"/>
      <c r="W107" s="711"/>
      <c r="X107" s="708"/>
      <c r="Y107" s="715"/>
      <c r="Z107" s="716"/>
      <c r="AA107" s="708"/>
      <c r="AB107" s="709"/>
      <c r="AC107" s="793"/>
      <c r="AD107" s="794"/>
      <c r="AE107" s="795"/>
      <c r="AF107" s="553"/>
      <c r="AG107" s="553"/>
      <c r="AH107" s="553"/>
      <c r="AI107" s="553"/>
      <c r="AJ107" s="553"/>
      <c r="AN107" s="552"/>
      <c r="AO107" s="552"/>
      <c r="AP107" s="552"/>
      <c r="AQ107" s="552"/>
      <c r="AR107" s="552"/>
      <c r="DT107"/>
      <c r="DU107"/>
      <c r="DW107" s="149"/>
      <c r="DX107" s="638"/>
      <c r="DZ107" s="144"/>
      <c r="EA107" s="144"/>
      <c r="EB107" s="144"/>
      <c r="EC107" s="144"/>
      <c r="ED107" s="144"/>
      <c r="EE107" s="144"/>
      <c r="EF107" s="144"/>
      <c r="EG107" s="144"/>
      <c r="EH107" s="144"/>
      <c r="EI107" s="144"/>
      <c r="EJ107" s="144"/>
      <c r="EK107" s="144"/>
      <c r="EL107" s="144"/>
      <c r="EM107" s="144"/>
      <c r="EN107" s="144"/>
      <c r="EO107" s="144"/>
      <c r="EP107" s="144"/>
      <c r="EQ107" s="144"/>
      <c r="ER107" s="144"/>
      <c r="ES107" s="144"/>
      <c r="ET107" s="144"/>
      <c r="EU107" s="144"/>
      <c r="EV107" s="144"/>
      <c r="EW107" s="144"/>
      <c r="EX107" s="144"/>
      <c r="EY107" s="144"/>
      <c r="EZ107" s="144"/>
      <c r="FA107" s="144"/>
      <c r="FB107" s="144"/>
      <c r="FC107" s="144"/>
      <c r="FD107" s="144"/>
      <c r="FE107" s="144"/>
      <c r="FF107" s="144"/>
      <c r="FG107" s="144"/>
      <c r="FH107" s="144"/>
      <c r="FI107" s="144"/>
      <c r="FJ107" s="144"/>
      <c r="FK107" s="144"/>
      <c r="FL107" s="144"/>
      <c r="FM107" s="144"/>
      <c r="FN107" s="144"/>
      <c r="FO107" s="144"/>
      <c r="FP107" s="144"/>
      <c r="FQ107" s="144"/>
      <c r="FR107" s="144"/>
      <c r="FS107" s="144"/>
      <c r="FT107" s="144"/>
      <c r="FU107" s="144"/>
      <c r="FV107" s="144"/>
      <c r="FW107" s="144"/>
      <c r="FX107" s="144"/>
      <c r="FY107" s="144"/>
      <c r="FZ107" s="144"/>
      <c r="GA107" s="144"/>
      <c r="GB107" s="144"/>
      <c r="GC107" s="144"/>
      <c r="GD107" s="144"/>
      <c r="GE107" s="144"/>
      <c r="GF107" s="144"/>
      <c r="GG107" s="144"/>
      <c r="GH107" s="144"/>
      <c r="GI107" s="144"/>
      <c r="GJ107" s="144"/>
      <c r="GK107" s="144"/>
      <c r="GL107" s="144"/>
      <c r="GM107" s="144"/>
      <c r="GN107" s="144"/>
      <c r="GO107" s="144"/>
      <c r="GP107" s="144"/>
      <c r="GQ107" s="144"/>
      <c r="GR107" s="144"/>
      <c r="GS107" s="144"/>
    </row>
    <row r="108" spans="1:201" ht="10.4" customHeight="1">
      <c r="A108" s="638"/>
      <c r="B108" s="830"/>
      <c r="C108" s="831"/>
      <c r="D108" s="831"/>
      <c r="E108" s="831"/>
      <c r="F108" s="831"/>
      <c r="G108" s="831"/>
      <c r="H108" s="831"/>
      <c r="I108" s="831"/>
      <c r="J108" s="831"/>
      <c r="K108" s="831"/>
      <c r="L108" s="831"/>
      <c r="M108" s="831"/>
      <c r="N108" s="831"/>
      <c r="O108" s="831"/>
      <c r="P108" s="831"/>
      <c r="Q108" s="831"/>
      <c r="R108" s="831"/>
      <c r="S108" s="831"/>
      <c r="T108" s="831"/>
      <c r="U108" s="831"/>
      <c r="V108" s="832"/>
      <c r="W108" s="710" t="s">
        <v>237</v>
      </c>
      <c r="X108" s="712">
        <f>(SUMIFS(入力シート!AG12:AG171,入力シート!C12:C171,W108))+(SUMIFS(入力シート!AH12:AH171,入力シート!C12:C171,W108))</f>
        <v>0</v>
      </c>
      <c r="Y108" s="713"/>
      <c r="Z108" s="714"/>
      <c r="AA108" s="712" t="s">
        <v>235</v>
      </c>
      <c r="AB108" s="825"/>
      <c r="AC108" s="793"/>
      <c r="AD108" s="794"/>
      <c r="AE108" s="795"/>
      <c r="AF108" s="551"/>
      <c r="AG108" s="551"/>
      <c r="AH108" s="551"/>
      <c r="AI108" s="551"/>
      <c r="AJ108" s="551"/>
      <c r="AN108" s="552"/>
      <c r="AO108" s="552"/>
      <c r="AP108" s="552"/>
      <c r="AQ108" s="552"/>
      <c r="AR108" s="552"/>
      <c r="DT108"/>
      <c r="DU108"/>
      <c r="DW108" s="149"/>
      <c r="DX108" s="638"/>
      <c r="DZ108" s="144"/>
      <c r="EA108" s="144"/>
      <c r="EB108" s="144"/>
      <c r="EC108" s="144"/>
      <c r="ED108" s="144"/>
      <c r="EE108" s="144"/>
      <c r="EF108" s="144"/>
      <c r="EG108" s="144"/>
      <c r="EH108" s="144"/>
      <c r="EI108" s="144"/>
      <c r="EJ108" s="144"/>
      <c r="EK108" s="144"/>
      <c r="EL108" s="144"/>
      <c r="EM108" s="144"/>
      <c r="EN108" s="144"/>
      <c r="EO108" s="144"/>
      <c r="EP108" s="144"/>
      <c r="EQ108" s="144"/>
      <c r="ER108" s="144"/>
      <c r="ES108" s="144"/>
      <c r="ET108" s="144"/>
      <c r="EU108" s="144"/>
      <c r="EV108" s="144"/>
      <c r="EW108" s="144"/>
      <c r="EX108" s="144"/>
      <c r="EY108" s="144"/>
      <c r="EZ108" s="144"/>
      <c r="FA108" s="144"/>
      <c r="FB108" s="144"/>
      <c r="FC108" s="144"/>
      <c r="FD108" s="144"/>
      <c r="FE108" s="144"/>
      <c r="FF108" s="144"/>
      <c r="FG108" s="144"/>
      <c r="FH108" s="144"/>
      <c r="FI108" s="144"/>
      <c r="FJ108" s="144"/>
      <c r="FK108" s="144"/>
      <c r="FL108" s="144"/>
      <c r="FM108" s="144"/>
      <c r="FN108" s="144"/>
      <c r="FO108" s="144"/>
      <c r="FP108" s="144"/>
      <c r="FQ108" s="144"/>
      <c r="FR108" s="144"/>
      <c r="FS108" s="144"/>
      <c r="FT108" s="144"/>
      <c r="FU108" s="144"/>
      <c r="FV108" s="144"/>
      <c r="FW108" s="144"/>
      <c r="FX108" s="144"/>
      <c r="FY108" s="144"/>
      <c r="FZ108" s="144"/>
      <c r="GA108" s="144"/>
      <c r="GB108" s="144"/>
      <c r="GC108" s="144"/>
      <c r="GD108" s="144"/>
      <c r="GE108" s="144"/>
      <c r="GF108" s="144"/>
      <c r="GG108" s="144"/>
      <c r="GH108" s="144"/>
      <c r="GI108" s="144"/>
      <c r="GJ108" s="144"/>
      <c r="GK108" s="144"/>
      <c r="GL108" s="144"/>
      <c r="GM108" s="144"/>
      <c r="GN108" s="144"/>
      <c r="GO108" s="144"/>
      <c r="GP108" s="144"/>
      <c r="GQ108" s="144"/>
      <c r="GR108" s="144"/>
      <c r="GS108" s="144"/>
    </row>
    <row r="109" spans="1:201" ht="10.4" customHeight="1">
      <c r="A109" s="638"/>
      <c r="B109" s="830"/>
      <c r="C109" s="831"/>
      <c r="D109" s="831"/>
      <c r="E109" s="831"/>
      <c r="F109" s="831"/>
      <c r="G109" s="831"/>
      <c r="H109" s="831"/>
      <c r="I109" s="831"/>
      <c r="J109" s="831"/>
      <c r="K109" s="831"/>
      <c r="L109" s="831"/>
      <c r="M109" s="831"/>
      <c r="N109" s="831"/>
      <c r="O109" s="831"/>
      <c r="P109" s="831"/>
      <c r="Q109" s="831"/>
      <c r="R109" s="831"/>
      <c r="S109" s="831"/>
      <c r="T109" s="831"/>
      <c r="U109" s="831"/>
      <c r="V109" s="832"/>
      <c r="W109" s="711"/>
      <c r="X109" s="708"/>
      <c r="Y109" s="715"/>
      <c r="Z109" s="716"/>
      <c r="AA109" s="708"/>
      <c r="AB109" s="709"/>
      <c r="AC109" s="793"/>
      <c r="AD109" s="794"/>
      <c r="AE109" s="795"/>
      <c r="AF109" s="551"/>
      <c r="AG109" s="551"/>
      <c r="AH109" s="551"/>
      <c r="AI109" s="551"/>
      <c r="AJ109" s="551"/>
      <c r="AN109" s="552"/>
      <c r="AO109" s="552"/>
      <c r="AP109" s="552"/>
      <c r="AQ109" s="552"/>
      <c r="AR109" s="552"/>
      <c r="DT109"/>
      <c r="DU109"/>
      <c r="DW109" s="149"/>
      <c r="DX109" s="638"/>
      <c r="DZ109" s="144"/>
      <c r="EA109" s="144"/>
      <c r="EB109" s="144"/>
      <c r="EC109" s="144"/>
      <c r="ED109" s="144"/>
      <c r="EE109" s="144"/>
      <c r="EF109" s="144"/>
      <c r="EG109" s="144"/>
      <c r="EH109" s="144"/>
      <c r="EI109" s="144"/>
      <c r="EJ109" s="144"/>
      <c r="EK109" s="144"/>
      <c r="EL109" s="144"/>
      <c r="EM109" s="144"/>
      <c r="EN109" s="144"/>
      <c r="EO109" s="144"/>
      <c r="EP109" s="144"/>
      <c r="EQ109" s="144"/>
      <c r="ER109" s="144"/>
      <c r="ES109" s="144"/>
      <c r="ET109" s="144"/>
      <c r="EU109" s="144"/>
      <c r="EV109" s="144"/>
      <c r="EW109" s="144"/>
      <c r="EX109" s="144"/>
      <c r="EY109" s="144"/>
      <c r="EZ109" s="144"/>
      <c r="FA109" s="144"/>
      <c r="FB109" s="144"/>
      <c r="FC109" s="144"/>
      <c r="FD109" s="144"/>
      <c r="FE109" s="144"/>
      <c r="FF109" s="144"/>
      <c r="FG109" s="144"/>
      <c r="FH109" s="144"/>
      <c r="FI109" s="144"/>
      <c r="FJ109" s="144"/>
      <c r="FK109" s="144"/>
      <c r="FL109" s="144"/>
      <c r="FM109" s="144"/>
      <c r="FN109" s="144"/>
      <c r="FO109" s="144"/>
      <c r="FP109" s="144"/>
      <c r="FQ109" s="144"/>
      <c r="FR109" s="144"/>
      <c r="FS109" s="144"/>
      <c r="FT109" s="144"/>
      <c r="FU109" s="144"/>
      <c r="FV109" s="144"/>
      <c r="FW109" s="144"/>
      <c r="FX109" s="144"/>
      <c r="FY109" s="144"/>
      <c r="FZ109" s="144"/>
      <c r="GA109" s="144"/>
      <c r="GB109" s="144"/>
      <c r="GC109" s="144"/>
      <c r="GD109" s="144"/>
      <c r="GE109" s="144"/>
      <c r="GF109" s="144"/>
      <c r="GG109" s="144"/>
      <c r="GH109" s="144"/>
      <c r="GI109" s="144"/>
      <c r="GJ109" s="144"/>
      <c r="GK109" s="144"/>
      <c r="GL109" s="144"/>
      <c r="GM109" s="144"/>
      <c r="GN109" s="144"/>
      <c r="GO109" s="144"/>
      <c r="GP109" s="144"/>
      <c r="GQ109" s="144"/>
      <c r="GR109" s="144"/>
      <c r="GS109" s="144"/>
    </row>
    <row r="110" spans="1:201" ht="10.4" customHeight="1">
      <c r="A110" s="638"/>
      <c r="B110" s="830"/>
      <c r="C110" s="831"/>
      <c r="D110" s="831"/>
      <c r="E110" s="831"/>
      <c r="F110" s="831"/>
      <c r="G110" s="831"/>
      <c r="H110" s="831"/>
      <c r="I110" s="831"/>
      <c r="J110" s="831"/>
      <c r="K110" s="831"/>
      <c r="L110" s="831"/>
      <c r="M110" s="831"/>
      <c r="N110" s="831"/>
      <c r="O110" s="831"/>
      <c r="P110" s="831"/>
      <c r="Q110" s="831"/>
      <c r="R110" s="831"/>
      <c r="S110" s="831"/>
      <c r="T110" s="831"/>
      <c r="U110" s="831"/>
      <c r="V110" s="832"/>
      <c r="W110" s="724" t="s">
        <v>130</v>
      </c>
      <c r="X110" s="712">
        <f>SUM(X106:Z109)</f>
        <v>0</v>
      </c>
      <c r="Y110" s="713"/>
      <c r="Z110" s="714"/>
      <c r="AA110" s="726" t="s">
        <v>235</v>
      </c>
      <c r="AB110" s="727"/>
      <c r="AC110" s="793"/>
      <c r="AD110" s="794"/>
      <c r="AE110" s="795"/>
      <c r="DT110"/>
      <c r="DU110"/>
      <c r="DW110" s="149"/>
      <c r="DX110" s="638"/>
      <c r="DZ110" s="144"/>
      <c r="EA110" s="144"/>
      <c r="EB110" s="144"/>
      <c r="EC110" s="144"/>
      <c r="ED110" s="144"/>
      <c r="EE110" s="144"/>
      <c r="EF110" s="144"/>
      <c r="EG110" s="144"/>
      <c r="EH110" s="144"/>
      <c r="EI110" s="144"/>
      <c r="EJ110" s="144"/>
      <c r="EK110" s="144"/>
      <c r="EL110" s="144"/>
      <c r="EM110" s="144"/>
      <c r="EN110" s="144"/>
      <c r="EO110" s="144"/>
      <c r="EP110" s="144"/>
      <c r="EQ110" s="144"/>
      <c r="ER110" s="144"/>
      <c r="ES110" s="144"/>
      <c r="ET110" s="144"/>
      <c r="EU110" s="144"/>
      <c r="EV110" s="144"/>
      <c r="EW110" s="144"/>
      <c r="EX110" s="144"/>
      <c r="EY110" s="144"/>
      <c r="EZ110" s="144"/>
      <c r="FA110" s="144"/>
      <c r="FB110" s="144"/>
      <c r="FC110" s="144"/>
      <c r="FD110" s="144"/>
      <c r="FE110" s="144"/>
      <c r="FF110" s="144"/>
      <c r="FG110" s="144"/>
      <c r="FH110" s="144"/>
      <c r="FI110" s="144"/>
      <c r="FJ110" s="144"/>
      <c r="FK110" s="144"/>
      <c r="FL110" s="144"/>
      <c r="FM110" s="144"/>
      <c r="FN110" s="144"/>
      <c r="FO110" s="144"/>
      <c r="FP110" s="144"/>
      <c r="FQ110" s="144"/>
      <c r="FR110" s="144"/>
      <c r="FS110" s="144"/>
      <c r="FT110" s="144"/>
      <c r="FU110" s="144"/>
      <c r="FV110" s="144"/>
      <c r="FW110" s="144"/>
      <c r="FX110" s="144"/>
      <c r="FY110" s="144"/>
      <c r="FZ110" s="144"/>
      <c r="GA110" s="144"/>
      <c r="GB110" s="144"/>
      <c r="GC110" s="144"/>
      <c r="GD110" s="144"/>
      <c r="GE110" s="144"/>
      <c r="GF110" s="144"/>
      <c r="GG110" s="144"/>
      <c r="GH110" s="144"/>
      <c r="GI110" s="144"/>
      <c r="GJ110" s="144"/>
      <c r="GK110" s="144"/>
      <c r="GL110" s="144"/>
      <c r="GM110" s="144"/>
      <c r="GN110" s="144"/>
      <c r="GO110" s="144"/>
      <c r="GP110" s="144"/>
      <c r="GQ110" s="144"/>
      <c r="GR110" s="144"/>
      <c r="GS110" s="144"/>
    </row>
    <row r="111" spans="1:201" ht="10.4" customHeight="1">
      <c r="A111" s="638"/>
      <c r="B111" s="833"/>
      <c r="C111" s="834"/>
      <c r="D111" s="834"/>
      <c r="E111" s="834"/>
      <c r="F111" s="834"/>
      <c r="G111" s="834"/>
      <c r="H111" s="834"/>
      <c r="I111" s="834"/>
      <c r="J111" s="834"/>
      <c r="K111" s="834"/>
      <c r="L111" s="834"/>
      <c r="M111" s="834"/>
      <c r="N111" s="834"/>
      <c r="O111" s="834"/>
      <c r="P111" s="834"/>
      <c r="Q111" s="834"/>
      <c r="R111" s="834"/>
      <c r="S111" s="834"/>
      <c r="T111" s="834"/>
      <c r="U111" s="834"/>
      <c r="V111" s="835"/>
      <c r="W111" s="725"/>
      <c r="X111" s="721"/>
      <c r="Y111" s="722"/>
      <c r="Z111" s="723"/>
      <c r="AA111" s="728"/>
      <c r="AB111" s="729"/>
      <c r="AC111" s="796"/>
      <c r="AD111" s="797"/>
      <c r="AE111" s="798"/>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0"/>
      <c r="CD111" s="150"/>
      <c r="CE111" s="150"/>
      <c r="CF111" s="150"/>
      <c r="CG111" s="150"/>
      <c r="CH111" s="150"/>
      <c r="CI111" s="150"/>
      <c r="CJ111" s="150"/>
      <c r="CK111" s="150"/>
      <c r="CL111" s="150"/>
      <c r="CM111" s="150"/>
      <c r="CN111" s="150"/>
      <c r="CO111" s="150"/>
      <c r="CP111" s="150"/>
      <c r="CQ111" s="150"/>
      <c r="CR111" s="150"/>
      <c r="CS111" s="150"/>
      <c r="CT111" s="150"/>
      <c r="CU111" s="150"/>
      <c r="CV111" s="150"/>
      <c r="CW111" s="150"/>
      <c r="CX111" s="150"/>
      <c r="CY111" s="150"/>
      <c r="CZ111" s="150"/>
      <c r="DA111" s="150"/>
      <c r="DB111" s="150"/>
      <c r="DC111" s="150"/>
      <c r="DD111" s="150"/>
      <c r="DE111" s="150"/>
      <c r="DF111" s="150"/>
      <c r="DG111" s="150"/>
      <c r="DH111" s="150"/>
      <c r="DI111" s="150"/>
      <c r="DJ111" s="150"/>
      <c r="DK111" s="150"/>
      <c r="DL111" s="150"/>
      <c r="DM111" s="150"/>
      <c r="DN111" s="150"/>
      <c r="DO111" s="150"/>
      <c r="DP111" s="150"/>
      <c r="DQ111" s="150"/>
      <c r="DR111" s="150"/>
      <c r="DS111" s="150"/>
      <c r="DT111" s="150"/>
      <c r="DU111" s="150"/>
      <c r="DV111" s="150"/>
      <c r="DW111" s="119"/>
      <c r="DX111" s="638"/>
      <c r="DZ111" s="144"/>
      <c r="EA111" s="144"/>
      <c r="EB111" s="144"/>
      <c r="EC111" s="144"/>
      <c r="ED111" s="144"/>
      <c r="EE111" s="144"/>
      <c r="EF111" s="144"/>
      <c r="EG111" s="144"/>
      <c r="EH111" s="144"/>
      <c r="EI111" s="144"/>
      <c r="EJ111" s="144"/>
      <c r="EK111" s="144"/>
      <c r="EL111" s="144"/>
      <c r="EM111" s="144"/>
      <c r="EN111" s="144"/>
      <c r="EO111" s="144"/>
      <c r="EP111" s="144"/>
      <c r="EQ111" s="144"/>
      <c r="ER111" s="144"/>
      <c r="ES111" s="144"/>
      <c r="ET111" s="144"/>
      <c r="EU111" s="144"/>
      <c r="EV111" s="144"/>
      <c r="EW111" s="144"/>
      <c r="EX111" s="144"/>
      <c r="EY111" s="144"/>
      <c r="EZ111" s="144"/>
      <c r="FA111" s="144"/>
      <c r="FB111" s="144"/>
      <c r="FC111" s="144"/>
      <c r="FD111" s="144"/>
      <c r="FE111" s="144"/>
      <c r="FF111" s="144"/>
      <c r="FG111" s="144"/>
      <c r="FH111" s="144"/>
      <c r="FI111" s="144"/>
      <c r="FJ111" s="144"/>
      <c r="FK111" s="144"/>
      <c r="FL111" s="144"/>
      <c r="FM111" s="144"/>
      <c r="FN111" s="144"/>
      <c r="FO111" s="144"/>
      <c r="FP111" s="144"/>
      <c r="FQ111" s="144"/>
      <c r="FR111" s="144"/>
      <c r="FS111" s="144"/>
      <c r="FT111" s="144"/>
      <c r="FU111" s="144"/>
      <c r="FV111" s="144"/>
      <c r="FW111" s="144"/>
      <c r="FX111" s="144"/>
      <c r="FY111" s="144"/>
      <c r="FZ111" s="144"/>
      <c r="GA111" s="144"/>
      <c r="GB111" s="144"/>
      <c r="GC111" s="144"/>
      <c r="GD111" s="144"/>
      <c r="GE111" s="144"/>
      <c r="GF111" s="144"/>
      <c r="GG111" s="144"/>
      <c r="GH111" s="144"/>
      <c r="GI111" s="144"/>
      <c r="GJ111" s="144"/>
      <c r="GK111" s="144"/>
      <c r="GL111" s="144"/>
      <c r="GM111" s="144"/>
      <c r="GN111" s="144"/>
      <c r="GO111" s="144"/>
      <c r="GP111" s="144"/>
      <c r="GQ111" s="144"/>
      <c r="GR111" s="144"/>
      <c r="GS111" s="144"/>
    </row>
    <row r="112" spans="1:201" ht="10.4" customHeight="1">
      <c r="A112" s="638"/>
      <c r="B112" s="758" t="s">
        <v>370</v>
      </c>
      <c r="C112" s="759"/>
      <c r="D112" s="759"/>
      <c r="E112" s="759"/>
      <c r="F112" s="759"/>
      <c r="G112" s="759"/>
      <c r="H112" s="759"/>
      <c r="I112" s="759"/>
      <c r="J112" s="759"/>
      <c r="K112" s="759"/>
      <c r="L112" s="759"/>
      <c r="M112" s="759"/>
      <c r="N112" s="759"/>
      <c r="O112" s="759"/>
      <c r="P112" s="759"/>
      <c r="Q112" s="759"/>
      <c r="R112" s="759"/>
      <c r="S112" s="759"/>
      <c r="T112" s="759"/>
      <c r="U112" s="759"/>
      <c r="V112" s="760"/>
      <c r="W112" s="823" t="s">
        <v>371</v>
      </c>
      <c r="X112" s="823"/>
      <c r="Y112" s="823"/>
      <c r="Z112" s="823"/>
      <c r="AA112" s="823"/>
      <c r="AB112" s="823"/>
      <c r="AC112" s="745" t="s">
        <v>272</v>
      </c>
      <c r="AD112" s="746"/>
      <c r="AE112" s="747"/>
      <c r="AF112" s="360"/>
      <c r="AG112" s="360"/>
      <c r="AH112" s="360"/>
      <c r="AI112" s="360"/>
      <c r="AJ112" s="360"/>
      <c r="AK112" s="361"/>
      <c r="AL112" s="361"/>
      <c r="AM112" s="361"/>
      <c r="AN112" s="363"/>
      <c r="AO112" s="363"/>
      <c r="AP112" s="363"/>
      <c r="AQ112" s="363"/>
      <c r="AR112" s="363"/>
      <c r="AS112" s="361"/>
      <c r="AT112" s="361"/>
      <c r="AU112" s="361"/>
      <c r="AV112" s="361"/>
      <c r="AW112" s="361"/>
      <c r="AX112" s="361"/>
      <c r="AY112" s="361"/>
      <c r="AZ112" s="361"/>
      <c r="BA112" s="361"/>
      <c r="BB112" s="361"/>
      <c r="BC112" s="361"/>
      <c r="BD112" s="361"/>
      <c r="BE112" s="361"/>
      <c r="BF112" s="361"/>
      <c r="BG112" s="361"/>
      <c r="BH112" s="361"/>
      <c r="BI112" s="361"/>
      <c r="BJ112" s="361"/>
      <c r="BK112" s="361"/>
      <c r="BL112" s="361"/>
      <c r="BM112" s="361"/>
      <c r="BN112" s="361"/>
      <c r="BO112" s="361"/>
      <c r="BP112" s="361"/>
      <c r="BQ112" s="361"/>
      <c r="BR112" s="361"/>
      <c r="BS112" s="361"/>
      <c r="BT112" s="361"/>
      <c r="BU112" s="361"/>
      <c r="BV112" s="361"/>
      <c r="BW112" s="361"/>
      <c r="BX112" s="361"/>
      <c r="BY112" s="361"/>
      <c r="BZ112" s="361"/>
      <c r="CA112" s="361"/>
      <c r="CB112" s="361"/>
      <c r="CC112" s="361"/>
      <c r="CD112" s="361"/>
      <c r="CE112" s="361"/>
      <c r="CF112" s="361"/>
      <c r="CG112" s="361"/>
      <c r="CH112" s="361"/>
      <c r="CI112" s="361"/>
      <c r="CJ112" s="361"/>
      <c r="CK112" s="361"/>
      <c r="CL112" s="361"/>
      <c r="CM112" s="361"/>
      <c r="CN112" s="361"/>
      <c r="CO112" s="361"/>
      <c r="CP112" s="361"/>
      <c r="CQ112" s="361"/>
      <c r="CR112" s="361"/>
      <c r="CS112" s="361"/>
      <c r="CT112" s="361"/>
      <c r="CU112" s="361"/>
      <c r="CV112" s="361"/>
      <c r="CW112" s="361"/>
      <c r="CX112" s="361"/>
      <c r="CY112" s="361"/>
      <c r="CZ112" s="361"/>
      <c r="DA112" s="361"/>
      <c r="DB112" s="361"/>
      <c r="DC112" s="361"/>
      <c r="DD112" s="361"/>
      <c r="DE112" s="361"/>
      <c r="DF112" s="361"/>
      <c r="DG112" s="361"/>
      <c r="DH112" s="361"/>
      <c r="DI112" s="361"/>
      <c r="DJ112" s="361"/>
      <c r="DK112" s="361"/>
      <c r="DL112" s="361"/>
      <c r="DM112" s="361"/>
      <c r="DN112" s="361"/>
      <c r="DO112" s="361"/>
      <c r="DP112" s="361"/>
      <c r="DQ112" s="361"/>
      <c r="DR112" s="361"/>
      <c r="DS112" s="361"/>
      <c r="DT112" s="361"/>
      <c r="DU112" s="361"/>
      <c r="DV112" s="361"/>
      <c r="DW112" s="362"/>
      <c r="DX112" s="638"/>
      <c r="DZ112" s="144"/>
      <c r="EA112" s="144"/>
      <c r="EB112" s="144"/>
      <c r="EC112" s="144"/>
      <c r="ED112" s="144"/>
      <c r="EE112" s="144"/>
      <c r="EF112" s="144"/>
      <c r="EG112" s="144"/>
      <c r="EH112" s="144"/>
      <c r="EI112" s="144"/>
      <c r="EJ112" s="144"/>
      <c r="EK112" s="144"/>
      <c r="EL112" s="144"/>
      <c r="EM112" s="144"/>
      <c r="EN112" s="144"/>
      <c r="EO112" s="144"/>
      <c r="EP112" s="144"/>
      <c r="EQ112" s="144"/>
      <c r="ER112" s="144"/>
      <c r="ES112" s="144"/>
      <c r="ET112" s="144"/>
      <c r="EU112" s="144"/>
      <c r="EV112" s="144"/>
      <c r="EW112" s="144"/>
      <c r="EX112" s="144"/>
      <c r="EY112" s="144"/>
      <c r="EZ112" s="144"/>
      <c r="FA112" s="144"/>
      <c r="FB112" s="144"/>
      <c r="FC112" s="144"/>
      <c r="FD112" s="144"/>
      <c r="FE112" s="144"/>
      <c r="FF112" s="144"/>
      <c r="FG112" s="144"/>
      <c r="FH112" s="144"/>
      <c r="FI112" s="144"/>
      <c r="FJ112" s="144"/>
      <c r="FK112" s="144"/>
      <c r="FL112" s="144"/>
      <c r="FM112" s="144"/>
      <c r="FN112" s="144"/>
      <c r="FO112" s="144"/>
      <c r="FP112" s="144"/>
      <c r="FQ112" s="144"/>
      <c r="FR112" s="144"/>
      <c r="FS112" s="144"/>
      <c r="FT112" s="144"/>
      <c r="FU112" s="144"/>
      <c r="FV112" s="144"/>
      <c r="FW112" s="144"/>
      <c r="FX112" s="144"/>
      <c r="FY112" s="144"/>
      <c r="FZ112" s="144"/>
      <c r="GA112" s="144"/>
      <c r="GB112" s="144"/>
      <c r="GC112" s="144"/>
      <c r="GD112" s="144"/>
      <c r="GE112" s="144"/>
      <c r="GF112" s="144"/>
      <c r="GG112" s="144"/>
      <c r="GH112" s="144"/>
      <c r="GI112" s="144"/>
      <c r="GJ112" s="144"/>
      <c r="GK112" s="144"/>
      <c r="GL112" s="144"/>
      <c r="GM112" s="144"/>
      <c r="GN112" s="144"/>
      <c r="GO112" s="144"/>
      <c r="GP112" s="144"/>
      <c r="GQ112" s="144"/>
      <c r="GR112" s="144"/>
      <c r="GS112" s="144"/>
    </row>
    <row r="113" spans="1:201" ht="10.4" customHeight="1">
      <c r="A113" s="638"/>
      <c r="B113" s="761"/>
      <c r="C113" s="762"/>
      <c r="D113" s="762"/>
      <c r="E113" s="762"/>
      <c r="F113" s="762"/>
      <c r="G113" s="762"/>
      <c r="H113" s="762"/>
      <c r="I113" s="762"/>
      <c r="J113" s="762"/>
      <c r="K113" s="762"/>
      <c r="L113" s="762"/>
      <c r="M113" s="762"/>
      <c r="N113" s="762"/>
      <c r="O113" s="762"/>
      <c r="P113" s="762"/>
      <c r="Q113" s="762"/>
      <c r="R113" s="762"/>
      <c r="S113" s="762"/>
      <c r="T113" s="762"/>
      <c r="U113" s="762"/>
      <c r="V113" s="763"/>
      <c r="W113" s="823"/>
      <c r="X113" s="823"/>
      <c r="Y113" s="823"/>
      <c r="Z113" s="823"/>
      <c r="AA113" s="823"/>
      <c r="AB113" s="823"/>
      <c r="AC113" s="748"/>
      <c r="AD113" s="749"/>
      <c r="AE113" s="750"/>
      <c r="AF113" s="553"/>
      <c r="AG113" s="553"/>
      <c r="AH113" s="553"/>
      <c r="AI113" s="553"/>
      <c r="AJ113" s="553"/>
      <c r="AN113" s="552"/>
      <c r="AO113" s="552"/>
      <c r="AP113" s="552"/>
      <c r="AQ113" s="552"/>
      <c r="AR113" s="552"/>
      <c r="DT113"/>
      <c r="DU113"/>
      <c r="DW113" s="149"/>
      <c r="DX113" s="638"/>
      <c r="DZ113" s="144"/>
      <c r="EA113" s="144"/>
      <c r="EB113" s="144"/>
      <c r="EC113" s="144"/>
      <c r="ED113" s="144"/>
      <c r="EE113" s="144"/>
      <c r="EF113" s="144"/>
      <c r="EG113" s="144"/>
      <c r="EH113" s="144"/>
      <c r="EI113" s="144"/>
      <c r="EJ113" s="144"/>
      <c r="EK113" s="144"/>
      <c r="EL113" s="144"/>
      <c r="EM113" s="144"/>
      <c r="EN113" s="144"/>
      <c r="EO113" s="144"/>
      <c r="EP113" s="144"/>
      <c r="EQ113" s="144"/>
      <c r="ER113" s="144"/>
      <c r="ES113" s="144"/>
      <c r="ET113" s="144"/>
      <c r="EU113" s="144"/>
      <c r="EV113" s="144"/>
      <c r="EW113" s="144"/>
      <c r="EX113" s="144"/>
      <c r="EY113" s="144"/>
      <c r="EZ113" s="144"/>
      <c r="FA113" s="144"/>
      <c r="FB113" s="144"/>
      <c r="FC113" s="144"/>
      <c r="FD113" s="144"/>
      <c r="FE113" s="144"/>
      <c r="FF113" s="144"/>
      <c r="FG113" s="144"/>
      <c r="FH113" s="144"/>
      <c r="FI113" s="144"/>
      <c r="FJ113" s="144"/>
      <c r="FK113" s="144"/>
      <c r="FL113" s="144"/>
      <c r="FM113" s="144"/>
      <c r="FN113" s="144"/>
      <c r="FO113" s="144"/>
      <c r="FP113" s="144"/>
      <c r="FQ113" s="144"/>
      <c r="FR113" s="144"/>
      <c r="FS113" s="144"/>
      <c r="FT113" s="144"/>
      <c r="FU113" s="144"/>
      <c r="FV113" s="144"/>
      <c r="FW113" s="144"/>
      <c r="FX113" s="144"/>
      <c r="FY113" s="144"/>
      <c r="FZ113" s="144"/>
      <c r="GA113" s="144"/>
      <c r="GB113" s="144"/>
      <c r="GC113" s="144"/>
      <c r="GD113" s="144"/>
      <c r="GE113" s="144"/>
      <c r="GF113" s="144"/>
      <c r="GG113" s="144"/>
      <c r="GH113" s="144"/>
      <c r="GI113" s="144"/>
      <c r="GJ113" s="144"/>
      <c r="GK113" s="144"/>
      <c r="GL113" s="144"/>
      <c r="GM113" s="144"/>
      <c r="GN113" s="144"/>
      <c r="GO113" s="144"/>
      <c r="GP113" s="144"/>
      <c r="GQ113" s="144"/>
      <c r="GR113" s="144"/>
      <c r="GS113" s="144"/>
    </row>
    <row r="114" spans="1:201" ht="10.4" customHeight="1">
      <c r="A114" s="638"/>
      <c r="B114" s="830">
        <f>B98+1</f>
        <v>5</v>
      </c>
      <c r="C114" s="831"/>
      <c r="D114" s="831"/>
      <c r="E114" s="831"/>
      <c r="F114" s="831"/>
      <c r="G114" s="831"/>
      <c r="H114" s="831"/>
      <c r="I114" s="831"/>
      <c r="J114" s="831"/>
      <c r="K114" s="831"/>
      <c r="L114" s="831"/>
      <c r="M114" s="831"/>
      <c r="N114" s="831"/>
      <c r="O114" s="831"/>
      <c r="P114" s="831"/>
      <c r="Q114" s="831"/>
      <c r="R114" s="831"/>
      <c r="S114" s="831"/>
      <c r="T114" s="831"/>
      <c r="U114" s="831"/>
      <c r="V114" s="832"/>
      <c r="W114" s="824" t="s">
        <v>228</v>
      </c>
      <c r="X114" s="716"/>
      <c r="Y114" s="708" t="s">
        <v>229</v>
      </c>
      <c r="Z114" s="716"/>
      <c r="AA114" s="708" t="s">
        <v>230</v>
      </c>
      <c r="AB114" s="709"/>
      <c r="AC114" s="748"/>
      <c r="AD114" s="749"/>
      <c r="AE114" s="750"/>
      <c r="AF114" s="553"/>
      <c r="AG114" s="553"/>
      <c r="AH114" s="553"/>
      <c r="AI114" s="553"/>
      <c r="AJ114" s="553"/>
      <c r="AN114" s="552"/>
      <c r="AO114" s="552"/>
      <c r="AP114" s="552"/>
      <c r="AQ114" s="552"/>
      <c r="AR114" s="552"/>
      <c r="DT114"/>
      <c r="DU114"/>
      <c r="DW114" s="149"/>
      <c r="DX114" s="638"/>
      <c r="DZ114" s="144"/>
      <c r="EA114" s="144"/>
      <c r="EB114" s="144"/>
      <c r="EC114" s="144"/>
      <c r="ED114" s="144"/>
      <c r="EE114" s="144"/>
      <c r="EF114" s="144"/>
      <c r="EG114" s="144"/>
      <c r="EH114" s="144"/>
      <c r="EI114" s="144"/>
      <c r="EJ114" s="144"/>
      <c r="EK114" s="144"/>
      <c r="EL114" s="144"/>
      <c r="EM114" s="144"/>
      <c r="EN114" s="144"/>
      <c r="EO114" s="144"/>
      <c r="EP114" s="144"/>
      <c r="EQ114" s="144"/>
      <c r="ER114" s="144"/>
      <c r="ES114" s="144"/>
      <c r="ET114" s="144"/>
      <c r="EU114" s="144"/>
      <c r="EV114" s="144"/>
      <c r="EW114" s="144"/>
      <c r="EX114" s="144"/>
      <c r="EY114" s="144"/>
      <c r="EZ114" s="144"/>
      <c r="FA114" s="144"/>
      <c r="FB114" s="144"/>
      <c r="FC114" s="144"/>
      <c r="FD114" s="144"/>
      <c r="FE114" s="144"/>
      <c r="FF114" s="144"/>
      <c r="FG114" s="144"/>
      <c r="FH114" s="144"/>
      <c r="FI114" s="144"/>
      <c r="FJ114" s="144"/>
      <c r="FK114" s="144"/>
      <c r="FL114" s="144"/>
      <c r="FM114" s="144"/>
      <c r="FN114" s="144"/>
      <c r="FO114" s="144"/>
      <c r="FP114" s="144"/>
      <c r="FQ114" s="144"/>
      <c r="FR114" s="144"/>
      <c r="FS114" s="144"/>
      <c r="FT114" s="144"/>
      <c r="FU114" s="144"/>
      <c r="FV114" s="144"/>
      <c r="FW114" s="144"/>
      <c r="FX114" s="144"/>
      <c r="FY114" s="144"/>
      <c r="FZ114" s="144"/>
      <c r="GA114" s="144"/>
      <c r="GB114" s="144"/>
      <c r="GC114" s="144"/>
      <c r="GD114" s="144"/>
      <c r="GE114" s="144"/>
      <c r="GF114" s="144"/>
      <c r="GG114" s="144"/>
      <c r="GH114" s="144"/>
      <c r="GI114" s="144"/>
      <c r="GJ114" s="144"/>
      <c r="GK114" s="144"/>
      <c r="GL114" s="144"/>
      <c r="GM114" s="144"/>
      <c r="GN114" s="144"/>
      <c r="GO114" s="144"/>
      <c r="GP114" s="144"/>
      <c r="GQ114" s="144"/>
      <c r="GR114" s="144"/>
      <c r="GS114" s="144"/>
    </row>
    <row r="115" spans="1:201" ht="10.4" customHeight="1">
      <c r="A115" s="638"/>
      <c r="B115" s="830"/>
      <c r="C115" s="831"/>
      <c r="D115" s="831"/>
      <c r="E115" s="831"/>
      <c r="F115" s="831"/>
      <c r="G115" s="831"/>
      <c r="H115" s="831"/>
      <c r="I115" s="831"/>
      <c r="J115" s="831"/>
      <c r="K115" s="831"/>
      <c r="L115" s="831"/>
      <c r="M115" s="831"/>
      <c r="N115" s="831"/>
      <c r="O115" s="831"/>
      <c r="P115" s="831"/>
      <c r="Q115" s="831"/>
      <c r="R115" s="831"/>
      <c r="S115" s="831"/>
      <c r="T115" s="831"/>
      <c r="U115" s="831"/>
      <c r="V115" s="832"/>
      <c r="W115" s="764">
        <f>入力シート!AV172</f>
        <v>0</v>
      </c>
      <c r="X115" s="737"/>
      <c r="Y115" s="742">
        <f>入力シート!AW172</f>
        <v>0</v>
      </c>
      <c r="Z115" s="737"/>
      <c r="AA115" s="742">
        <f>入力シート!AX172</f>
        <v>0</v>
      </c>
      <c r="AB115" s="764"/>
      <c r="AC115" s="748"/>
      <c r="AD115" s="749"/>
      <c r="AE115" s="750"/>
      <c r="AF115" s="553"/>
      <c r="AG115" s="553"/>
      <c r="AH115" s="553"/>
      <c r="AI115" s="553"/>
      <c r="AJ115" s="553"/>
      <c r="AN115" s="552"/>
      <c r="AO115" s="552"/>
      <c r="AP115" s="552"/>
      <c r="AQ115" s="552"/>
      <c r="AR115" s="552"/>
      <c r="DT115"/>
      <c r="DU115"/>
      <c r="DW115" s="149"/>
      <c r="DX115" s="638"/>
      <c r="DZ115" s="144"/>
      <c r="EA115" s="144"/>
      <c r="EB115" s="144"/>
      <c r="EC115" s="144"/>
      <c r="ED115" s="144"/>
      <c r="EE115" s="144"/>
      <c r="EF115" s="144"/>
      <c r="EG115" s="144"/>
      <c r="EH115" s="144"/>
      <c r="EI115" s="144"/>
      <c r="EJ115" s="144"/>
      <c r="EK115" s="144"/>
      <c r="EL115" s="144"/>
      <c r="EM115" s="144"/>
      <c r="EN115" s="144"/>
      <c r="EO115" s="144"/>
      <c r="EP115" s="144"/>
      <c r="EQ115" s="144"/>
      <c r="ER115" s="144"/>
      <c r="ES115" s="144"/>
      <c r="ET115" s="144"/>
      <c r="EU115" s="144"/>
      <c r="EV115" s="144"/>
      <c r="EW115" s="144"/>
      <c r="EX115" s="144"/>
      <c r="EY115" s="144"/>
      <c r="EZ115" s="144"/>
      <c r="FA115" s="144"/>
      <c r="FB115" s="144"/>
      <c r="FC115" s="144"/>
      <c r="FD115" s="144"/>
      <c r="FE115" s="144"/>
      <c r="FF115" s="144"/>
      <c r="FG115" s="144"/>
      <c r="FH115" s="144"/>
      <c r="FI115" s="144"/>
      <c r="FJ115" s="144"/>
      <c r="FK115" s="144"/>
      <c r="FL115" s="144"/>
      <c r="FM115" s="144"/>
      <c r="FN115" s="144"/>
      <c r="FO115" s="144"/>
      <c r="FP115" s="144"/>
      <c r="FQ115" s="144"/>
      <c r="FR115" s="144"/>
      <c r="FS115" s="144"/>
      <c r="FT115" s="144"/>
      <c r="FU115" s="144"/>
      <c r="FV115" s="144"/>
      <c r="FW115" s="144"/>
      <c r="FX115" s="144"/>
      <c r="FY115" s="144"/>
      <c r="FZ115" s="144"/>
      <c r="GA115" s="144"/>
      <c r="GB115" s="144"/>
      <c r="GC115" s="144"/>
      <c r="GD115" s="144"/>
      <c r="GE115" s="144"/>
      <c r="GF115" s="144"/>
      <c r="GG115" s="144"/>
      <c r="GH115" s="144"/>
      <c r="GI115" s="144"/>
      <c r="GJ115" s="144"/>
      <c r="GK115" s="144"/>
      <c r="GL115" s="144"/>
      <c r="GM115" s="144"/>
      <c r="GN115" s="144"/>
      <c r="GO115" s="144"/>
      <c r="GP115" s="144"/>
      <c r="GQ115" s="144"/>
      <c r="GR115" s="144"/>
      <c r="GS115" s="144"/>
    </row>
    <row r="116" spans="1:201" ht="10.4" customHeight="1">
      <c r="A116" s="638"/>
      <c r="B116" s="830"/>
      <c r="C116" s="831"/>
      <c r="D116" s="831"/>
      <c r="E116" s="831"/>
      <c r="F116" s="831"/>
      <c r="G116" s="831"/>
      <c r="H116" s="831"/>
      <c r="I116" s="831"/>
      <c r="J116" s="831"/>
      <c r="K116" s="831"/>
      <c r="L116" s="831"/>
      <c r="M116" s="831"/>
      <c r="N116" s="831"/>
      <c r="O116" s="831"/>
      <c r="P116" s="831"/>
      <c r="Q116" s="831"/>
      <c r="R116" s="831"/>
      <c r="S116" s="831"/>
      <c r="T116" s="831"/>
      <c r="U116" s="831"/>
      <c r="V116" s="832"/>
      <c r="W116" s="765"/>
      <c r="X116" s="739"/>
      <c r="Y116" s="743"/>
      <c r="Z116" s="739"/>
      <c r="AA116" s="743"/>
      <c r="AB116" s="765"/>
      <c r="AC116" s="748"/>
      <c r="AD116" s="749"/>
      <c r="AE116" s="750"/>
      <c r="AF116" s="551"/>
      <c r="AG116" s="551"/>
      <c r="AH116" s="551"/>
      <c r="AI116" s="551"/>
      <c r="AJ116" s="551"/>
      <c r="AN116" s="552"/>
      <c r="AO116" s="552"/>
      <c r="AP116" s="552"/>
      <c r="AQ116" s="552"/>
      <c r="AR116" s="552"/>
      <c r="DT116"/>
      <c r="DU116"/>
      <c r="DW116" s="149"/>
      <c r="DX116" s="638"/>
      <c r="DZ116" s="144"/>
      <c r="EA116" s="144"/>
      <c r="EB116" s="144"/>
      <c r="EC116" s="144"/>
      <c r="ED116" s="144"/>
      <c r="EE116" s="144"/>
      <c r="EF116" s="144"/>
      <c r="EG116" s="144"/>
      <c r="EH116" s="144"/>
      <c r="EI116" s="144"/>
      <c r="EJ116" s="144"/>
      <c r="EK116" s="144"/>
      <c r="EL116" s="144"/>
      <c r="EM116" s="144"/>
      <c r="EN116" s="144"/>
      <c r="EO116" s="144"/>
      <c r="EP116" s="144"/>
      <c r="EQ116" s="144"/>
      <c r="ER116" s="144"/>
      <c r="ES116" s="144"/>
      <c r="ET116" s="144"/>
      <c r="EU116" s="144"/>
      <c r="EV116" s="144"/>
      <c r="EW116" s="144"/>
      <c r="EX116" s="144"/>
      <c r="EY116" s="144"/>
      <c r="EZ116" s="144"/>
      <c r="FA116" s="144"/>
      <c r="FB116" s="144"/>
      <c r="FC116" s="144"/>
      <c r="FD116" s="144"/>
      <c r="FE116" s="144"/>
      <c r="FF116" s="144"/>
      <c r="FG116" s="144"/>
      <c r="FH116" s="144"/>
      <c r="FI116" s="144"/>
      <c r="FJ116" s="144"/>
      <c r="FK116" s="144"/>
      <c r="FL116" s="144"/>
      <c r="FM116" s="144"/>
      <c r="FN116" s="144"/>
      <c r="FO116" s="144"/>
      <c r="FP116" s="144"/>
      <c r="FQ116" s="144"/>
      <c r="FR116" s="144"/>
      <c r="FS116" s="144"/>
      <c r="FT116" s="144"/>
      <c r="FU116" s="144"/>
      <c r="FV116" s="144"/>
      <c r="FW116" s="144"/>
      <c r="FX116" s="144"/>
      <c r="FY116" s="144"/>
      <c r="FZ116" s="144"/>
      <c r="GA116" s="144"/>
      <c r="GB116" s="144"/>
      <c r="GC116" s="144"/>
      <c r="GD116" s="144"/>
      <c r="GE116" s="144"/>
      <c r="GF116" s="144"/>
      <c r="GG116" s="144"/>
      <c r="GH116" s="144"/>
      <c r="GI116" s="144"/>
      <c r="GJ116" s="144"/>
      <c r="GK116" s="144"/>
      <c r="GL116" s="144"/>
      <c r="GM116" s="144"/>
      <c r="GN116" s="144"/>
      <c r="GO116" s="144"/>
      <c r="GP116" s="144"/>
      <c r="GQ116" s="144"/>
      <c r="GR116" s="144"/>
      <c r="GS116" s="144"/>
    </row>
    <row r="117" spans="1:201" ht="10.4" customHeight="1">
      <c r="A117" s="638"/>
      <c r="B117" s="830"/>
      <c r="C117" s="831"/>
      <c r="D117" s="831"/>
      <c r="E117" s="831"/>
      <c r="F117" s="831"/>
      <c r="G117" s="831"/>
      <c r="H117" s="831"/>
      <c r="I117" s="831"/>
      <c r="J117" s="831"/>
      <c r="K117" s="831"/>
      <c r="L117" s="831"/>
      <c r="M117" s="831"/>
      <c r="N117" s="831"/>
      <c r="O117" s="831"/>
      <c r="P117" s="831"/>
      <c r="Q117" s="831"/>
      <c r="R117" s="831"/>
      <c r="S117" s="831"/>
      <c r="T117" s="831"/>
      <c r="U117" s="831"/>
      <c r="V117" s="832"/>
      <c r="W117" s="766"/>
      <c r="X117" s="741"/>
      <c r="Y117" s="744"/>
      <c r="Z117" s="741"/>
      <c r="AA117" s="744"/>
      <c r="AB117" s="766"/>
      <c r="AC117" s="748"/>
      <c r="AD117" s="749"/>
      <c r="AE117" s="750"/>
      <c r="AF117" s="551"/>
      <c r="AG117" s="551"/>
      <c r="AH117" s="551"/>
      <c r="AI117" s="551"/>
      <c r="AJ117" s="551"/>
      <c r="AN117" s="552"/>
      <c r="AO117" s="552"/>
      <c r="AP117" s="552"/>
      <c r="AQ117" s="552"/>
      <c r="AR117" s="552"/>
      <c r="DT117"/>
      <c r="DU117"/>
      <c r="DW117" s="149"/>
      <c r="DX117" s="638"/>
      <c r="DZ117" s="144"/>
      <c r="EA117" s="144"/>
      <c r="EB117" s="144"/>
      <c r="EC117" s="144"/>
      <c r="ED117" s="144"/>
      <c r="EE117" s="144"/>
      <c r="EF117" s="144"/>
      <c r="EG117" s="144"/>
      <c r="EH117" s="144"/>
      <c r="EI117" s="144"/>
      <c r="EJ117" s="144"/>
      <c r="EK117" s="144"/>
      <c r="EL117" s="144"/>
      <c r="EM117" s="144"/>
      <c r="EN117" s="144"/>
      <c r="EO117" s="144"/>
      <c r="EP117" s="144"/>
      <c r="EQ117" s="144"/>
      <c r="ER117" s="144"/>
      <c r="ES117" s="144"/>
      <c r="ET117" s="144"/>
      <c r="EU117" s="144"/>
      <c r="EV117" s="144"/>
      <c r="EW117" s="144"/>
      <c r="EX117" s="144"/>
      <c r="EY117" s="144"/>
      <c r="EZ117" s="144"/>
      <c r="FA117" s="144"/>
      <c r="FB117" s="144"/>
      <c r="FC117" s="144"/>
      <c r="FD117" s="144"/>
      <c r="FE117" s="144"/>
      <c r="FF117" s="144"/>
      <c r="FG117" s="144"/>
      <c r="FH117" s="144"/>
      <c r="FI117" s="144"/>
      <c r="FJ117" s="144"/>
      <c r="FK117" s="144"/>
      <c r="FL117" s="144"/>
      <c r="FM117" s="144"/>
      <c r="FN117" s="144"/>
      <c r="FO117" s="144"/>
      <c r="FP117" s="144"/>
      <c r="FQ117" s="144"/>
      <c r="FR117" s="144"/>
      <c r="FS117" s="144"/>
      <c r="FT117" s="144"/>
      <c r="FU117" s="144"/>
      <c r="FV117" s="144"/>
      <c r="FW117" s="144"/>
      <c r="FX117" s="144"/>
      <c r="FY117" s="144"/>
      <c r="FZ117" s="144"/>
      <c r="GA117" s="144"/>
      <c r="GB117" s="144"/>
      <c r="GC117" s="144"/>
      <c r="GD117" s="144"/>
      <c r="GE117" s="144"/>
      <c r="GF117" s="144"/>
      <c r="GG117" s="144"/>
      <c r="GH117" s="144"/>
      <c r="GI117" s="144"/>
      <c r="GJ117" s="144"/>
      <c r="GK117" s="144"/>
      <c r="GL117" s="144"/>
      <c r="GM117" s="144"/>
      <c r="GN117" s="144"/>
      <c r="GO117" s="144"/>
      <c r="GP117" s="144"/>
      <c r="GQ117" s="144"/>
      <c r="GR117" s="144"/>
      <c r="GS117" s="144"/>
    </row>
    <row r="118" spans="1:201" ht="10.4" customHeight="1">
      <c r="A118" s="638"/>
      <c r="B118" s="830"/>
      <c r="C118" s="831"/>
      <c r="D118" s="831"/>
      <c r="E118" s="831"/>
      <c r="F118" s="831"/>
      <c r="G118" s="831"/>
      <c r="H118" s="831"/>
      <c r="I118" s="831"/>
      <c r="J118" s="831"/>
      <c r="K118" s="831"/>
      <c r="L118" s="831"/>
      <c r="M118" s="831"/>
      <c r="N118" s="831"/>
      <c r="O118" s="831"/>
      <c r="P118" s="831"/>
      <c r="Q118" s="831"/>
      <c r="R118" s="831"/>
      <c r="S118" s="831"/>
      <c r="T118" s="831"/>
      <c r="U118" s="831"/>
      <c r="V118" s="832"/>
      <c r="W118" s="814"/>
      <c r="X118" s="815"/>
      <c r="Y118" s="815"/>
      <c r="Z118" s="815"/>
      <c r="AA118" s="815"/>
      <c r="AB118" s="816"/>
      <c r="AC118" s="748"/>
      <c r="AD118" s="749"/>
      <c r="AE118" s="750"/>
      <c r="DT118"/>
      <c r="DU118"/>
      <c r="DW118" s="149"/>
      <c r="DX118" s="638"/>
      <c r="DZ118" s="144"/>
      <c r="EA118" s="144"/>
      <c r="EB118" s="144"/>
      <c r="EC118" s="144"/>
      <c r="ED118" s="144"/>
      <c r="EE118" s="144"/>
      <c r="EF118" s="144"/>
      <c r="EG118" s="144"/>
      <c r="EH118" s="144"/>
      <c r="EI118" s="144"/>
      <c r="EJ118" s="144"/>
      <c r="EK118" s="144"/>
      <c r="EL118" s="144"/>
      <c r="EM118" s="144"/>
      <c r="EN118" s="144"/>
      <c r="EO118" s="144"/>
      <c r="EP118" s="144"/>
      <c r="EQ118" s="144"/>
      <c r="ER118" s="144"/>
      <c r="ES118" s="144"/>
      <c r="ET118" s="144"/>
      <c r="EU118" s="144"/>
      <c r="EV118" s="144"/>
      <c r="EW118" s="144"/>
      <c r="EX118" s="144"/>
      <c r="EY118" s="144"/>
      <c r="EZ118" s="144"/>
      <c r="FA118" s="144"/>
      <c r="FB118" s="144"/>
      <c r="FC118" s="144"/>
      <c r="FD118" s="144"/>
      <c r="FE118" s="144"/>
      <c r="FF118" s="144"/>
      <c r="FG118" s="144"/>
      <c r="FH118" s="144"/>
      <c r="FI118" s="144"/>
      <c r="FJ118" s="144"/>
      <c r="FK118" s="144"/>
      <c r="FL118" s="144"/>
      <c r="FM118" s="144"/>
      <c r="FN118" s="144"/>
      <c r="FO118" s="144"/>
      <c r="FP118" s="144"/>
      <c r="FQ118" s="144"/>
      <c r="FR118" s="144"/>
      <c r="FS118" s="144"/>
      <c r="FT118" s="144"/>
      <c r="FU118" s="144"/>
      <c r="FV118" s="144"/>
      <c r="FW118" s="144"/>
      <c r="FX118" s="144"/>
      <c r="FY118" s="144"/>
      <c r="FZ118" s="144"/>
      <c r="GA118" s="144"/>
      <c r="GB118" s="144"/>
      <c r="GC118" s="144"/>
      <c r="GD118" s="144"/>
      <c r="GE118" s="144"/>
      <c r="GF118" s="144"/>
      <c r="GG118" s="144"/>
      <c r="GH118" s="144"/>
      <c r="GI118" s="144"/>
      <c r="GJ118" s="144"/>
      <c r="GK118" s="144"/>
      <c r="GL118" s="144"/>
      <c r="GM118" s="144"/>
      <c r="GN118" s="144"/>
      <c r="GO118" s="144"/>
      <c r="GP118" s="144"/>
      <c r="GQ118" s="144"/>
      <c r="GR118" s="144"/>
      <c r="GS118" s="144"/>
    </row>
    <row r="119" spans="1:201" ht="10.4" customHeight="1">
      <c r="A119" s="638"/>
      <c r="B119" s="830"/>
      <c r="C119" s="831"/>
      <c r="D119" s="831"/>
      <c r="E119" s="831"/>
      <c r="F119" s="831"/>
      <c r="G119" s="831"/>
      <c r="H119" s="831"/>
      <c r="I119" s="831"/>
      <c r="J119" s="831"/>
      <c r="K119" s="831"/>
      <c r="L119" s="831"/>
      <c r="M119" s="831"/>
      <c r="N119" s="831"/>
      <c r="O119" s="831"/>
      <c r="P119" s="831"/>
      <c r="Q119" s="831"/>
      <c r="R119" s="831"/>
      <c r="S119" s="831"/>
      <c r="T119" s="831"/>
      <c r="U119" s="831"/>
      <c r="V119" s="832"/>
      <c r="W119" s="817"/>
      <c r="X119" s="818"/>
      <c r="Y119" s="818"/>
      <c r="Z119" s="818"/>
      <c r="AA119" s="818"/>
      <c r="AB119" s="819"/>
      <c r="AC119" s="751"/>
      <c r="AD119" s="752"/>
      <c r="AE119" s="753"/>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c r="BI119" s="150"/>
      <c r="BJ119" s="150"/>
      <c r="BK119" s="150"/>
      <c r="BL119" s="150"/>
      <c r="BM119" s="150"/>
      <c r="BN119" s="150"/>
      <c r="BO119" s="150"/>
      <c r="BP119" s="150"/>
      <c r="BQ119" s="150"/>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c r="CZ119" s="150"/>
      <c r="DA119" s="150"/>
      <c r="DB119" s="150"/>
      <c r="DC119" s="150"/>
      <c r="DD119" s="150"/>
      <c r="DE119" s="150"/>
      <c r="DF119" s="150"/>
      <c r="DG119" s="150"/>
      <c r="DH119" s="150"/>
      <c r="DI119" s="150"/>
      <c r="DJ119" s="150"/>
      <c r="DK119" s="150"/>
      <c r="DL119" s="150"/>
      <c r="DM119" s="150"/>
      <c r="DN119" s="150"/>
      <c r="DO119" s="150"/>
      <c r="DP119" s="150"/>
      <c r="DQ119" s="150"/>
      <c r="DR119" s="150"/>
      <c r="DS119" s="150"/>
      <c r="DT119" s="150"/>
      <c r="DU119" s="150"/>
      <c r="DV119" s="150"/>
      <c r="DW119" s="119"/>
      <c r="DX119" s="638"/>
      <c r="DZ119" s="144"/>
      <c r="EA119" s="144"/>
      <c r="EB119" s="144"/>
      <c r="EC119" s="144"/>
      <c r="ED119" s="144"/>
      <c r="EE119" s="144"/>
      <c r="EF119" s="144"/>
      <c r="EG119" s="144"/>
      <c r="EH119" s="144"/>
      <c r="EI119" s="144"/>
      <c r="EJ119" s="144"/>
      <c r="EK119" s="144"/>
      <c r="EL119" s="144"/>
      <c r="EM119" s="144"/>
      <c r="EN119" s="144"/>
      <c r="EO119" s="144"/>
      <c r="EP119" s="144"/>
      <c r="EQ119" s="144"/>
      <c r="ER119" s="144"/>
      <c r="ES119" s="144"/>
      <c r="ET119" s="144"/>
      <c r="EU119" s="144"/>
      <c r="EV119" s="144"/>
      <c r="EW119" s="144"/>
      <c r="EX119" s="144"/>
      <c r="EY119" s="144"/>
      <c r="EZ119" s="144"/>
      <c r="FA119" s="144"/>
      <c r="FB119" s="144"/>
      <c r="FC119" s="144"/>
      <c r="FD119" s="144"/>
      <c r="FE119" s="144"/>
      <c r="FF119" s="144"/>
      <c r="FG119" s="144"/>
      <c r="FH119" s="144"/>
      <c r="FI119" s="144"/>
      <c r="FJ119" s="144"/>
      <c r="FK119" s="144"/>
      <c r="FL119" s="144"/>
      <c r="FM119" s="144"/>
      <c r="FN119" s="144"/>
      <c r="FO119" s="144"/>
      <c r="FP119" s="144"/>
      <c r="FQ119" s="144"/>
      <c r="FR119" s="144"/>
      <c r="FS119" s="144"/>
      <c r="FT119" s="144"/>
      <c r="FU119" s="144"/>
      <c r="FV119" s="144"/>
      <c r="FW119" s="144"/>
      <c r="FX119" s="144"/>
      <c r="FY119" s="144"/>
      <c r="FZ119" s="144"/>
      <c r="GA119" s="144"/>
      <c r="GB119" s="144"/>
      <c r="GC119" s="144"/>
      <c r="GD119" s="144"/>
      <c r="GE119" s="144"/>
      <c r="GF119" s="144"/>
      <c r="GG119" s="144"/>
      <c r="GH119" s="144"/>
      <c r="GI119" s="144"/>
      <c r="GJ119" s="144"/>
      <c r="GK119" s="144"/>
      <c r="GL119" s="144"/>
      <c r="GM119" s="144"/>
      <c r="GN119" s="144"/>
      <c r="GO119" s="144"/>
      <c r="GP119" s="144"/>
      <c r="GQ119" s="144"/>
      <c r="GR119" s="144"/>
      <c r="GS119" s="144"/>
    </row>
    <row r="120" spans="1:201" ht="10.4" customHeight="1">
      <c r="A120" s="638"/>
      <c r="B120" s="830"/>
      <c r="C120" s="831"/>
      <c r="D120" s="831"/>
      <c r="E120" s="831"/>
      <c r="F120" s="831"/>
      <c r="G120" s="831"/>
      <c r="H120" s="831"/>
      <c r="I120" s="831"/>
      <c r="J120" s="831"/>
      <c r="K120" s="831"/>
      <c r="L120" s="831"/>
      <c r="M120" s="831"/>
      <c r="N120" s="831"/>
      <c r="O120" s="831"/>
      <c r="P120" s="831"/>
      <c r="Q120" s="831"/>
      <c r="R120" s="831"/>
      <c r="S120" s="831"/>
      <c r="T120" s="831"/>
      <c r="U120" s="831"/>
      <c r="V120" s="832"/>
      <c r="W120" s="730" t="s">
        <v>280</v>
      </c>
      <c r="X120" s="731"/>
      <c r="Y120" s="731"/>
      <c r="Z120" s="731"/>
      <c r="AA120" s="731"/>
      <c r="AB120" s="732"/>
      <c r="AC120" s="790" t="s">
        <v>236</v>
      </c>
      <c r="AD120" s="791"/>
      <c r="AE120" s="792"/>
      <c r="AF120" s="360"/>
      <c r="AG120" s="360"/>
      <c r="AH120" s="360"/>
      <c r="AI120" s="360"/>
      <c r="AJ120" s="360"/>
      <c r="AK120" s="361"/>
      <c r="AL120" s="361"/>
      <c r="AM120" s="361"/>
      <c r="AN120" s="363"/>
      <c r="AO120" s="363"/>
      <c r="AP120" s="363"/>
      <c r="AQ120" s="363"/>
      <c r="AR120" s="363"/>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61"/>
      <c r="BQ120" s="361"/>
      <c r="BR120" s="361"/>
      <c r="BS120" s="361"/>
      <c r="BT120" s="361"/>
      <c r="BU120" s="361"/>
      <c r="BV120" s="361"/>
      <c r="BW120" s="361"/>
      <c r="BX120" s="361"/>
      <c r="BY120" s="361"/>
      <c r="BZ120" s="361"/>
      <c r="CA120" s="361"/>
      <c r="CB120" s="361"/>
      <c r="CC120" s="361"/>
      <c r="CD120" s="361"/>
      <c r="CE120" s="361"/>
      <c r="CF120" s="361"/>
      <c r="CG120" s="361"/>
      <c r="CH120" s="361"/>
      <c r="CI120" s="361"/>
      <c r="CJ120" s="361"/>
      <c r="CK120" s="361"/>
      <c r="CL120" s="361"/>
      <c r="CM120" s="361"/>
      <c r="CN120" s="361"/>
      <c r="CO120" s="361"/>
      <c r="CP120" s="361"/>
      <c r="CQ120" s="361"/>
      <c r="CR120" s="361"/>
      <c r="CS120" s="361"/>
      <c r="CT120" s="361"/>
      <c r="CU120" s="361"/>
      <c r="CV120" s="361"/>
      <c r="CW120" s="361"/>
      <c r="CX120" s="361"/>
      <c r="CY120" s="361"/>
      <c r="CZ120" s="361"/>
      <c r="DA120" s="361"/>
      <c r="DB120" s="361"/>
      <c r="DC120" s="361"/>
      <c r="DD120" s="361"/>
      <c r="DE120" s="361"/>
      <c r="DF120" s="361"/>
      <c r="DG120" s="361"/>
      <c r="DH120" s="361"/>
      <c r="DI120" s="361"/>
      <c r="DJ120" s="361"/>
      <c r="DK120" s="361"/>
      <c r="DL120" s="361"/>
      <c r="DM120" s="361"/>
      <c r="DN120" s="361"/>
      <c r="DO120" s="361"/>
      <c r="DP120" s="361"/>
      <c r="DQ120" s="361"/>
      <c r="DR120" s="361"/>
      <c r="DS120" s="361"/>
      <c r="DT120" s="361"/>
      <c r="DU120" s="361"/>
      <c r="DV120" s="361"/>
      <c r="DW120" s="362"/>
      <c r="DX120" s="638"/>
      <c r="DZ120" s="144"/>
      <c r="EA120" s="144"/>
      <c r="EB120" s="144"/>
      <c r="EC120" s="144"/>
      <c r="ED120" s="144"/>
      <c r="EE120" s="144"/>
      <c r="EF120" s="144"/>
      <c r="EG120" s="144"/>
      <c r="EH120" s="144"/>
      <c r="EI120" s="144"/>
      <c r="EJ120" s="144"/>
      <c r="EK120" s="144"/>
      <c r="EL120" s="144"/>
      <c r="EM120" s="144"/>
      <c r="EN120" s="144"/>
      <c r="EO120" s="144"/>
      <c r="EP120" s="144"/>
      <c r="EQ120" s="144"/>
      <c r="ER120" s="144"/>
      <c r="ES120" s="144"/>
      <c r="ET120" s="144"/>
      <c r="EU120" s="144"/>
      <c r="EV120" s="144"/>
      <c r="EW120" s="144"/>
      <c r="EX120" s="144"/>
      <c r="EY120" s="144"/>
      <c r="EZ120" s="144"/>
      <c r="FA120" s="144"/>
      <c r="FB120" s="144"/>
      <c r="FC120" s="144"/>
      <c r="FD120" s="144"/>
      <c r="FE120" s="144"/>
      <c r="FF120" s="144"/>
      <c r="FG120" s="144"/>
      <c r="FH120" s="144"/>
      <c r="FI120" s="144"/>
      <c r="FJ120" s="144"/>
      <c r="FK120" s="144"/>
      <c r="FL120" s="144"/>
      <c r="FM120" s="144"/>
      <c r="FN120" s="144"/>
      <c r="FO120" s="144"/>
      <c r="FP120" s="144"/>
      <c r="FQ120" s="144"/>
      <c r="FR120" s="144"/>
      <c r="FS120" s="144"/>
      <c r="FT120" s="144"/>
      <c r="FU120" s="144"/>
      <c r="FV120" s="144"/>
      <c r="FW120" s="144"/>
      <c r="FX120" s="144"/>
      <c r="FY120" s="144"/>
      <c r="FZ120" s="144"/>
      <c r="GA120" s="144"/>
      <c r="GB120" s="144"/>
      <c r="GC120" s="144"/>
      <c r="GD120" s="144"/>
      <c r="GE120" s="144"/>
      <c r="GF120" s="144"/>
      <c r="GG120" s="144"/>
      <c r="GH120" s="144"/>
      <c r="GI120" s="144"/>
      <c r="GJ120" s="144"/>
      <c r="GK120" s="144"/>
      <c r="GL120" s="144"/>
      <c r="GM120" s="144"/>
      <c r="GN120" s="144"/>
      <c r="GO120" s="144"/>
      <c r="GP120" s="144"/>
      <c r="GQ120" s="144"/>
      <c r="GR120" s="144"/>
      <c r="GS120" s="144"/>
    </row>
    <row r="121" spans="1:201" ht="10.4" customHeight="1">
      <c r="A121" s="638"/>
      <c r="B121" s="830"/>
      <c r="C121" s="831"/>
      <c r="D121" s="831"/>
      <c r="E121" s="831"/>
      <c r="F121" s="831"/>
      <c r="G121" s="831"/>
      <c r="H121" s="831"/>
      <c r="I121" s="831"/>
      <c r="J121" s="831"/>
      <c r="K121" s="831"/>
      <c r="L121" s="831"/>
      <c r="M121" s="831"/>
      <c r="N121" s="831"/>
      <c r="O121" s="831"/>
      <c r="P121" s="831"/>
      <c r="Q121" s="831"/>
      <c r="R121" s="831"/>
      <c r="S121" s="831"/>
      <c r="T121" s="831"/>
      <c r="U121" s="831"/>
      <c r="V121" s="832"/>
      <c r="W121" s="733"/>
      <c r="X121" s="734"/>
      <c r="Y121" s="734"/>
      <c r="Z121" s="734"/>
      <c r="AA121" s="734"/>
      <c r="AB121" s="735"/>
      <c r="AC121" s="793"/>
      <c r="AD121" s="794"/>
      <c r="AE121" s="795"/>
      <c r="AF121" s="553"/>
      <c r="AG121" s="553"/>
      <c r="AH121" s="553"/>
      <c r="AI121" s="553"/>
      <c r="AJ121" s="553"/>
      <c r="AN121" s="552"/>
      <c r="AO121" s="552"/>
      <c r="AP121" s="552"/>
      <c r="AQ121" s="552"/>
      <c r="AR121" s="552"/>
      <c r="DT121"/>
      <c r="DU121"/>
      <c r="DW121" s="149"/>
      <c r="DX121" s="638"/>
      <c r="DZ121" s="144"/>
      <c r="EA121" s="144"/>
      <c r="EB121" s="144"/>
      <c r="EC121" s="144"/>
      <c r="ED121" s="144"/>
      <c r="EE121" s="144"/>
      <c r="EF121" s="144"/>
      <c r="EG121" s="144"/>
      <c r="EH121" s="144"/>
      <c r="EI121" s="144"/>
      <c r="EJ121" s="144"/>
      <c r="EK121" s="144"/>
      <c r="EL121" s="144"/>
      <c r="EM121" s="144"/>
      <c r="EN121" s="144"/>
      <c r="EO121" s="144"/>
      <c r="EP121" s="144"/>
      <c r="EQ121" s="144"/>
      <c r="ER121" s="144"/>
      <c r="ES121" s="144"/>
      <c r="ET121" s="144"/>
      <c r="EU121" s="144"/>
      <c r="EV121" s="144"/>
      <c r="EW121" s="144"/>
      <c r="EX121" s="144"/>
      <c r="EY121" s="144"/>
      <c r="EZ121" s="144"/>
      <c r="FA121" s="144"/>
      <c r="FB121" s="144"/>
      <c r="FC121" s="144"/>
      <c r="FD121" s="144"/>
      <c r="FE121" s="144"/>
      <c r="FF121" s="144"/>
      <c r="FG121" s="144"/>
      <c r="FH121" s="144"/>
      <c r="FI121" s="144"/>
      <c r="FJ121" s="144"/>
      <c r="FK121" s="144"/>
      <c r="FL121" s="144"/>
      <c r="FM121" s="144"/>
      <c r="FN121" s="144"/>
      <c r="FO121" s="144"/>
      <c r="FP121" s="144"/>
      <c r="FQ121" s="144"/>
      <c r="FR121" s="144"/>
      <c r="FS121" s="144"/>
      <c r="FT121" s="144"/>
      <c r="FU121" s="144"/>
      <c r="FV121" s="144"/>
      <c r="FW121" s="144"/>
      <c r="FX121" s="144"/>
      <c r="FY121" s="144"/>
      <c r="FZ121" s="144"/>
      <c r="GA121" s="144"/>
      <c r="GB121" s="144"/>
      <c r="GC121" s="144"/>
      <c r="GD121" s="144"/>
      <c r="GE121" s="144"/>
      <c r="GF121" s="144"/>
      <c r="GG121" s="144"/>
      <c r="GH121" s="144"/>
      <c r="GI121" s="144"/>
      <c r="GJ121" s="144"/>
      <c r="GK121" s="144"/>
      <c r="GL121" s="144"/>
      <c r="GM121" s="144"/>
      <c r="GN121" s="144"/>
      <c r="GO121" s="144"/>
      <c r="GP121" s="144"/>
      <c r="GQ121" s="144"/>
      <c r="GR121" s="144"/>
      <c r="GS121" s="144"/>
    </row>
    <row r="122" spans="1:201" ht="10.4" customHeight="1">
      <c r="A122" s="638"/>
      <c r="B122" s="830"/>
      <c r="C122" s="831"/>
      <c r="D122" s="831"/>
      <c r="E122" s="831"/>
      <c r="F122" s="831"/>
      <c r="G122" s="831"/>
      <c r="H122" s="831"/>
      <c r="I122" s="831"/>
      <c r="J122" s="831"/>
      <c r="K122" s="831"/>
      <c r="L122" s="831"/>
      <c r="M122" s="831"/>
      <c r="N122" s="831"/>
      <c r="O122" s="831"/>
      <c r="P122" s="831"/>
      <c r="Q122" s="831"/>
      <c r="R122" s="831"/>
      <c r="S122" s="831"/>
      <c r="T122" s="831"/>
      <c r="U122" s="831"/>
      <c r="V122" s="832"/>
      <c r="W122" s="714" t="s">
        <v>234</v>
      </c>
      <c r="X122" s="712">
        <f>(SUMIFS(入力シート!AN12:AN171,入力シート!C12:C171,"男"))+SUMIFS(入力シート!AO12:AO171,入力シート!C12:C171,"男")</f>
        <v>0</v>
      </c>
      <c r="Y122" s="713"/>
      <c r="Z122" s="714"/>
      <c r="AA122" s="717" t="s">
        <v>235</v>
      </c>
      <c r="AB122" s="718"/>
      <c r="AC122" s="793"/>
      <c r="AD122" s="794"/>
      <c r="AE122" s="795"/>
      <c r="AF122" s="553"/>
      <c r="AG122" s="553"/>
      <c r="AH122" s="553"/>
      <c r="AI122" s="553"/>
      <c r="AJ122" s="553"/>
      <c r="AN122" s="552"/>
      <c r="AO122" s="552"/>
      <c r="AP122" s="552"/>
      <c r="AQ122" s="552"/>
      <c r="AR122" s="552"/>
      <c r="DT122"/>
      <c r="DU122"/>
      <c r="DW122" s="149"/>
      <c r="DX122" s="638"/>
      <c r="DZ122" s="144"/>
      <c r="EA122" s="144"/>
      <c r="EB122" s="144"/>
      <c r="EC122" s="144"/>
      <c r="ED122" s="144"/>
      <c r="EE122" s="144"/>
      <c r="EF122" s="144"/>
      <c r="EG122" s="144"/>
      <c r="EH122" s="144"/>
      <c r="EI122" s="144"/>
      <c r="EJ122" s="144"/>
      <c r="EK122" s="144"/>
      <c r="EL122" s="144"/>
      <c r="EM122" s="144"/>
      <c r="EN122" s="144"/>
      <c r="EO122" s="144"/>
      <c r="EP122" s="144"/>
      <c r="EQ122" s="144"/>
      <c r="ER122" s="144"/>
      <c r="ES122" s="144"/>
      <c r="ET122" s="144"/>
      <c r="EU122" s="144"/>
      <c r="EV122" s="144"/>
      <c r="EW122" s="144"/>
      <c r="EX122" s="144"/>
      <c r="EY122" s="144"/>
      <c r="EZ122" s="144"/>
      <c r="FA122" s="144"/>
      <c r="FB122" s="144"/>
      <c r="FC122" s="144"/>
      <c r="FD122" s="144"/>
      <c r="FE122" s="144"/>
      <c r="FF122" s="144"/>
      <c r="FG122" s="144"/>
      <c r="FH122" s="144"/>
      <c r="FI122" s="144"/>
      <c r="FJ122" s="144"/>
      <c r="FK122" s="144"/>
      <c r="FL122" s="144"/>
      <c r="FM122" s="144"/>
      <c r="FN122" s="144"/>
      <c r="FO122" s="144"/>
      <c r="FP122" s="144"/>
      <c r="FQ122" s="144"/>
      <c r="FR122" s="144"/>
      <c r="FS122" s="144"/>
      <c r="FT122" s="144"/>
      <c r="FU122" s="144"/>
      <c r="FV122" s="144"/>
      <c r="FW122" s="144"/>
      <c r="FX122" s="144"/>
      <c r="FY122" s="144"/>
      <c r="FZ122" s="144"/>
      <c r="GA122" s="144"/>
      <c r="GB122" s="144"/>
      <c r="GC122" s="144"/>
      <c r="GD122" s="144"/>
      <c r="GE122" s="144"/>
      <c r="GF122" s="144"/>
      <c r="GG122" s="144"/>
      <c r="GH122" s="144"/>
      <c r="GI122" s="144"/>
      <c r="GJ122" s="144"/>
      <c r="GK122" s="144"/>
      <c r="GL122" s="144"/>
      <c r="GM122" s="144"/>
      <c r="GN122" s="144"/>
      <c r="GO122" s="144"/>
      <c r="GP122" s="144"/>
      <c r="GQ122" s="144"/>
      <c r="GR122" s="144"/>
      <c r="GS122" s="144"/>
    </row>
    <row r="123" spans="1:201" ht="10.4" customHeight="1">
      <c r="A123" s="638"/>
      <c r="B123" s="830"/>
      <c r="C123" s="831"/>
      <c r="D123" s="831"/>
      <c r="E123" s="831"/>
      <c r="F123" s="831"/>
      <c r="G123" s="831"/>
      <c r="H123" s="831"/>
      <c r="I123" s="831"/>
      <c r="J123" s="831"/>
      <c r="K123" s="831"/>
      <c r="L123" s="831"/>
      <c r="M123" s="831"/>
      <c r="N123" s="831"/>
      <c r="O123" s="831"/>
      <c r="P123" s="831"/>
      <c r="Q123" s="831"/>
      <c r="R123" s="831"/>
      <c r="S123" s="831"/>
      <c r="T123" s="831"/>
      <c r="U123" s="831"/>
      <c r="V123" s="832"/>
      <c r="W123" s="716"/>
      <c r="X123" s="708"/>
      <c r="Y123" s="715"/>
      <c r="Z123" s="716"/>
      <c r="AA123" s="719"/>
      <c r="AB123" s="720"/>
      <c r="AC123" s="793"/>
      <c r="AD123" s="794"/>
      <c r="AE123" s="795"/>
      <c r="AF123" s="553"/>
      <c r="AG123" s="553"/>
      <c r="AH123" s="553"/>
      <c r="AI123" s="553"/>
      <c r="AJ123" s="553"/>
      <c r="AN123" s="552"/>
      <c r="AO123" s="552"/>
      <c r="AP123" s="552"/>
      <c r="AQ123" s="552"/>
      <c r="AR123" s="552"/>
      <c r="DT123"/>
      <c r="DU123"/>
      <c r="DW123" s="149"/>
      <c r="DX123" s="151"/>
      <c r="DZ123" s="144"/>
      <c r="EA123" s="144"/>
      <c r="EB123" s="144"/>
      <c r="EC123" s="144"/>
      <c r="ED123" s="144"/>
      <c r="EE123" s="144"/>
      <c r="EF123" s="144"/>
      <c r="EG123" s="144"/>
      <c r="EH123" s="144"/>
      <c r="EI123" s="144"/>
      <c r="EJ123" s="144"/>
      <c r="EK123" s="144"/>
      <c r="EL123" s="144"/>
      <c r="EM123" s="144"/>
      <c r="EN123" s="144"/>
      <c r="EO123" s="144"/>
      <c r="EP123" s="144"/>
      <c r="EQ123" s="144"/>
      <c r="ER123" s="144"/>
      <c r="ES123" s="144"/>
      <c r="ET123" s="144"/>
      <c r="EU123" s="144"/>
      <c r="EV123" s="144"/>
      <c r="EW123" s="144"/>
      <c r="EX123" s="144"/>
      <c r="EY123" s="144"/>
      <c r="EZ123" s="144"/>
      <c r="FA123" s="144"/>
      <c r="FB123" s="144"/>
      <c r="FC123" s="144"/>
      <c r="FD123" s="144"/>
      <c r="FE123" s="144"/>
      <c r="FF123" s="144"/>
      <c r="FG123" s="144"/>
      <c r="FH123" s="144"/>
      <c r="FI123" s="144"/>
      <c r="FJ123" s="144"/>
      <c r="FK123" s="144"/>
      <c r="FL123" s="144"/>
      <c r="FM123" s="144"/>
      <c r="FN123" s="144"/>
      <c r="FO123" s="144"/>
      <c r="FP123" s="144"/>
      <c r="FQ123" s="144"/>
      <c r="FR123" s="144"/>
      <c r="FS123" s="144"/>
      <c r="FT123" s="144"/>
      <c r="FU123" s="144"/>
      <c r="FV123" s="144"/>
      <c r="FW123" s="144"/>
      <c r="FX123" s="144"/>
      <c r="FY123" s="144"/>
      <c r="FZ123" s="144"/>
      <c r="GA123" s="144"/>
      <c r="GB123" s="144"/>
      <c r="GC123" s="144"/>
      <c r="GD123" s="144"/>
      <c r="GE123" s="144"/>
      <c r="GF123" s="144"/>
      <c r="GG123" s="144"/>
      <c r="GH123" s="144"/>
      <c r="GI123" s="144"/>
      <c r="GJ123" s="144"/>
      <c r="GK123" s="144"/>
      <c r="GL123" s="144"/>
      <c r="GM123" s="144"/>
      <c r="GN123" s="144"/>
      <c r="GO123" s="144"/>
      <c r="GP123" s="144"/>
      <c r="GQ123" s="144"/>
      <c r="GR123" s="144"/>
      <c r="GS123" s="144"/>
    </row>
    <row r="124" spans="1:201" ht="10.4" customHeight="1">
      <c r="A124" s="638"/>
      <c r="B124" s="830"/>
      <c r="C124" s="831"/>
      <c r="D124" s="831"/>
      <c r="E124" s="831"/>
      <c r="F124" s="831"/>
      <c r="G124" s="831"/>
      <c r="H124" s="831"/>
      <c r="I124" s="831"/>
      <c r="J124" s="831"/>
      <c r="K124" s="831"/>
      <c r="L124" s="831"/>
      <c r="M124" s="831"/>
      <c r="N124" s="831"/>
      <c r="O124" s="831"/>
      <c r="P124" s="831"/>
      <c r="Q124" s="831"/>
      <c r="R124" s="831"/>
      <c r="S124" s="831"/>
      <c r="T124" s="831"/>
      <c r="U124" s="831"/>
      <c r="V124" s="832"/>
      <c r="W124" s="710" t="s">
        <v>237</v>
      </c>
      <c r="X124" s="712">
        <f>(SUMIFS(入力シート!L105:L264,入力シート!C105:C264,"女"))+SUMIFS(入力シート!M105:M264,入力シート!C105:C264,"女")</f>
        <v>0</v>
      </c>
      <c r="Y124" s="713"/>
      <c r="Z124" s="714"/>
      <c r="AA124" s="717" t="s">
        <v>235</v>
      </c>
      <c r="AB124" s="820"/>
      <c r="AC124" s="793"/>
      <c r="AD124" s="794"/>
      <c r="AE124" s="795"/>
      <c r="AF124" s="551"/>
      <c r="AG124" s="551"/>
      <c r="AH124" s="551"/>
      <c r="AI124" s="551"/>
      <c r="AJ124" s="551"/>
      <c r="AN124" s="552"/>
      <c r="AO124" s="552"/>
      <c r="AP124" s="552"/>
      <c r="AQ124" s="552"/>
      <c r="AR124" s="552"/>
      <c r="DT124"/>
      <c r="DU124"/>
      <c r="DW124" s="149"/>
      <c r="DX124" s="151"/>
      <c r="DZ124" s="144"/>
      <c r="EA124" s="144"/>
      <c r="EB124" s="144"/>
      <c r="EC124" s="144"/>
      <c r="ED124" s="144"/>
      <c r="EE124" s="144"/>
      <c r="EF124" s="144"/>
      <c r="EG124" s="144"/>
      <c r="EH124" s="144"/>
      <c r="EI124" s="144"/>
      <c r="EJ124" s="144"/>
      <c r="EK124" s="144"/>
      <c r="EL124" s="144"/>
      <c r="EM124" s="144"/>
      <c r="EN124" s="144"/>
      <c r="EO124" s="144"/>
      <c r="EP124" s="144"/>
      <c r="EQ124" s="144"/>
      <c r="ER124" s="144"/>
      <c r="ES124" s="144"/>
      <c r="ET124" s="144"/>
      <c r="EU124" s="144"/>
      <c r="EV124" s="144"/>
      <c r="EW124" s="144"/>
      <c r="EX124" s="144"/>
      <c r="EY124" s="144"/>
      <c r="EZ124" s="144"/>
      <c r="FA124" s="144"/>
      <c r="FB124" s="144"/>
      <c r="FC124" s="144"/>
      <c r="FD124" s="144"/>
      <c r="FE124" s="144"/>
      <c r="FF124" s="144"/>
      <c r="FG124" s="144"/>
      <c r="FH124" s="144"/>
      <c r="FI124" s="144"/>
      <c r="FJ124" s="144"/>
      <c r="FK124" s="144"/>
      <c r="FL124" s="144"/>
      <c r="FM124" s="144"/>
      <c r="FN124" s="144"/>
      <c r="FO124" s="144"/>
      <c r="FP124" s="144"/>
      <c r="FQ124" s="144"/>
      <c r="FR124" s="144"/>
      <c r="FS124" s="144"/>
      <c r="FT124" s="144"/>
      <c r="FU124" s="144"/>
      <c r="FV124" s="144"/>
      <c r="FW124" s="144"/>
      <c r="FX124" s="144"/>
      <c r="FY124" s="144"/>
      <c r="FZ124" s="144"/>
      <c r="GA124" s="144"/>
      <c r="GB124" s="144"/>
      <c r="GC124" s="144"/>
      <c r="GD124" s="144"/>
      <c r="GE124" s="144"/>
      <c r="GF124" s="144"/>
      <c r="GG124" s="144"/>
      <c r="GH124" s="144"/>
      <c r="GI124" s="144"/>
      <c r="GJ124" s="144"/>
      <c r="GK124" s="144"/>
      <c r="GL124" s="144"/>
      <c r="GM124" s="144"/>
      <c r="GN124" s="144"/>
      <c r="GO124" s="144"/>
      <c r="GP124" s="144"/>
      <c r="GQ124" s="144"/>
      <c r="GR124" s="144"/>
      <c r="GS124" s="144"/>
    </row>
    <row r="125" spans="1:201" ht="10.4" customHeight="1">
      <c r="A125" s="638"/>
      <c r="B125" s="830"/>
      <c r="C125" s="831"/>
      <c r="D125" s="831"/>
      <c r="E125" s="831"/>
      <c r="F125" s="831"/>
      <c r="G125" s="831"/>
      <c r="H125" s="831"/>
      <c r="I125" s="831"/>
      <c r="J125" s="831"/>
      <c r="K125" s="831"/>
      <c r="L125" s="831"/>
      <c r="M125" s="831"/>
      <c r="N125" s="831"/>
      <c r="O125" s="831"/>
      <c r="P125" s="831"/>
      <c r="Q125" s="831"/>
      <c r="R125" s="831"/>
      <c r="S125" s="831"/>
      <c r="T125" s="831"/>
      <c r="U125" s="831"/>
      <c r="V125" s="832"/>
      <c r="W125" s="711"/>
      <c r="X125" s="708"/>
      <c r="Y125" s="715"/>
      <c r="Z125" s="716"/>
      <c r="AA125" s="719"/>
      <c r="AB125" s="879"/>
      <c r="AC125" s="793"/>
      <c r="AD125" s="794"/>
      <c r="AE125" s="795"/>
      <c r="AF125" s="551"/>
      <c r="AG125" s="551"/>
      <c r="AH125" s="551"/>
      <c r="AI125" s="551"/>
      <c r="AJ125" s="551"/>
      <c r="AN125" s="552"/>
      <c r="AO125" s="552"/>
      <c r="AP125" s="552"/>
      <c r="AQ125" s="552"/>
      <c r="AR125" s="552"/>
      <c r="DT125"/>
      <c r="DU125"/>
      <c r="DW125" s="149"/>
      <c r="DX125" s="151"/>
      <c r="DZ125" s="144"/>
      <c r="EA125" s="144"/>
      <c r="EB125" s="144"/>
      <c r="EC125" s="144"/>
      <c r="ED125" s="144"/>
      <c r="EE125" s="144"/>
      <c r="EF125" s="144"/>
      <c r="EG125" s="144"/>
      <c r="EH125" s="144"/>
      <c r="EI125" s="144"/>
      <c r="EJ125" s="144"/>
      <c r="EK125" s="144"/>
      <c r="EL125" s="144"/>
      <c r="EM125" s="144"/>
      <c r="EN125" s="144"/>
      <c r="EO125" s="144"/>
      <c r="EP125" s="144"/>
      <c r="EQ125" s="144"/>
      <c r="ER125" s="144"/>
      <c r="ES125" s="144"/>
      <c r="ET125" s="144"/>
      <c r="EU125" s="144"/>
      <c r="EV125" s="144"/>
      <c r="EW125" s="144"/>
      <c r="EX125" s="144"/>
      <c r="EY125" s="144"/>
      <c r="EZ125" s="144"/>
      <c r="FA125" s="144"/>
      <c r="FB125" s="144"/>
      <c r="FC125" s="144"/>
      <c r="FD125" s="144"/>
      <c r="FE125" s="144"/>
      <c r="FF125" s="144"/>
      <c r="FG125" s="144"/>
      <c r="FH125" s="144"/>
      <c r="FI125" s="144"/>
      <c r="FJ125" s="144"/>
      <c r="FK125" s="144"/>
      <c r="FL125" s="144"/>
      <c r="FM125" s="144"/>
      <c r="FN125" s="144"/>
      <c r="FO125" s="144"/>
      <c r="FP125" s="144"/>
      <c r="FQ125" s="144"/>
      <c r="FR125" s="144"/>
      <c r="FS125" s="144"/>
      <c r="FT125" s="144"/>
      <c r="FU125" s="144"/>
      <c r="FV125" s="144"/>
      <c r="FW125" s="144"/>
      <c r="FX125" s="144"/>
      <c r="FY125" s="144"/>
      <c r="FZ125" s="144"/>
      <c r="GA125" s="144"/>
      <c r="GB125" s="144"/>
      <c r="GC125" s="144"/>
      <c r="GD125" s="144"/>
      <c r="GE125" s="144"/>
      <c r="GF125" s="144"/>
      <c r="GG125" s="144"/>
      <c r="GH125" s="144"/>
      <c r="GI125" s="144"/>
      <c r="GJ125" s="144"/>
      <c r="GK125" s="144"/>
      <c r="GL125" s="144"/>
      <c r="GM125" s="144"/>
      <c r="GN125" s="144"/>
      <c r="GO125" s="144"/>
      <c r="GP125" s="144"/>
      <c r="GQ125" s="144"/>
      <c r="GR125" s="144"/>
      <c r="GS125" s="144"/>
    </row>
    <row r="126" spans="1:201" ht="10.4" customHeight="1">
      <c r="B126" s="830"/>
      <c r="C126" s="831"/>
      <c r="D126" s="831"/>
      <c r="E126" s="831"/>
      <c r="F126" s="831"/>
      <c r="G126" s="831"/>
      <c r="H126" s="831"/>
      <c r="I126" s="831"/>
      <c r="J126" s="831"/>
      <c r="K126" s="831"/>
      <c r="L126" s="831"/>
      <c r="M126" s="831"/>
      <c r="N126" s="831"/>
      <c r="O126" s="831"/>
      <c r="P126" s="831"/>
      <c r="Q126" s="831"/>
      <c r="R126" s="831"/>
      <c r="S126" s="831"/>
      <c r="T126" s="831"/>
      <c r="U126" s="831"/>
      <c r="V126" s="832"/>
      <c r="W126" s="724" t="s">
        <v>130</v>
      </c>
      <c r="X126" s="712">
        <f>SUM(X122:Z125)</f>
        <v>0</v>
      </c>
      <c r="Y126" s="713"/>
      <c r="Z126" s="714"/>
      <c r="AA126" s="826" t="s">
        <v>235</v>
      </c>
      <c r="AB126" s="827"/>
      <c r="AC126" s="793"/>
      <c r="AD126" s="794"/>
      <c r="AE126" s="795"/>
      <c r="DT126"/>
      <c r="DU126"/>
      <c r="DW126" s="149"/>
      <c r="DZ126" s="144"/>
      <c r="EA126" s="144"/>
      <c r="EB126" s="144"/>
      <c r="EC126" s="144"/>
      <c r="ED126" s="144"/>
      <c r="EE126" s="144"/>
      <c r="EF126" s="144"/>
      <c r="EG126" s="144"/>
      <c r="EH126" s="144"/>
      <c r="EI126" s="144"/>
      <c r="EJ126" s="144"/>
      <c r="EK126" s="144"/>
      <c r="EL126" s="144"/>
      <c r="EM126" s="144"/>
      <c r="EN126" s="144"/>
      <c r="EO126" s="144"/>
      <c r="EP126" s="144"/>
      <c r="EQ126" s="144"/>
      <c r="ER126" s="144"/>
      <c r="ES126" s="144"/>
      <c r="ET126" s="144"/>
      <c r="EU126" s="144"/>
      <c r="EV126" s="144"/>
      <c r="EW126" s="144"/>
      <c r="EX126" s="144"/>
      <c r="EY126" s="144"/>
      <c r="EZ126" s="144"/>
      <c r="FA126" s="144"/>
      <c r="FB126" s="144"/>
      <c r="FC126" s="144"/>
      <c r="FD126" s="144"/>
      <c r="FE126" s="144"/>
      <c r="FF126" s="144"/>
      <c r="FG126" s="144"/>
      <c r="FH126" s="144"/>
      <c r="FI126" s="144"/>
      <c r="FJ126" s="144"/>
      <c r="FK126" s="144"/>
      <c r="FL126" s="144"/>
      <c r="FM126" s="144"/>
      <c r="FN126" s="144"/>
      <c r="FO126" s="144"/>
      <c r="FP126" s="144"/>
      <c r="FQ126" s="144"/>
      <c r="FR126" s="144"/>
      <c r="FS126" s="144"/>
      <c r="FT126" s="144"/>
      <c r="FU126" s="144"/>
      <c r="FV126" s="144"/>
      <c r="FW126" s="144"/>
      <c r="FX126" s="144"/>
      <c r="FY126" s="144"/>
      <c r="FZ126" s="144"/>
      <c r="GA126" s="144"/>
      <c r="GB126" s="144"/>
      <c r="GC126" s="144"/>
      <c r="GD126" s="144"/>
      <c r="GE126" s="144"/>
      <c r="GF126" s="144"/>
      <c r="GG126" s="144"/>
      <c r="GH126" s="144"/>
      <c r="GI126" s="144"/>
      <c r="GJ126" s="144"/>
      <c r="GK126" s="144"/>
      <c r="GL126" s="144"/>
      <c r="GM126" s="144"/>
      <c r="GN126" s="144"/>
      <c r="GO126" s="144"/>
      <c r="GP126" s="144"/>
      <c r="GQ126" s="144"/>
      <c r="GR126" s="144"/>
      <c r="GS126" s="144"/>
    </row>
    <row r="127" spans="1:201" ht="10.4" customHeight="1">
      <c r="B127" s="833"/>
      <c r="C127" s="834"/>
      <c r="D127" s="834"/>
      <c r="E127" s="834"/>
      <c r="F127" s="834"/>
      <c r="G127" s="834"/>
      <c r="H127" s="834"/>
      <c r="I127" s="834"/>
      <c r="J127" s="834"/>
      <c r="K127" s="834"/>
      <c r="L127" s="834"/>
      <c r="M127" s="834"/>
      <c r="N127" s="834"/>
      <c r="O127" s="834"/>
      <c r="P127" s="834"/>
      <c r="Q127" s="834"/>
      <c r="R127" s="834"/>
      <c r="S127" s="834"/>
      <c r="T127" s="834"/>
      <c r="U127" s="834"/>
      <c r="V127" s="835"/>
      <c r="W127" s="725"/>
      <c r="X127" s="721"/>
      <c r="Y127" s="722"/>
      <c r="Z127" s="723"/>
      <c r="AA127" s="828"/>
      <c r="AB127" s="829"/>
      <c r="AC127" s="796"/>
      <c r="AD127" s="797"/>
      <c r="AE127" s="798"/>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c r="BI127" s="150"/>
      <c r="BJ127" s="150"/>
      <c r="BK127" s="150"/>
      <c r="BL127" s="150"/>
      <c r="BM127" s="150"/>
      <c r="BN127" s="150"/>
      <c r="BO127" s="150"/>
      <c r="BP127" s="150"/>
      <c r="BQ127" s="150"/>
      <c r="BR127" s="150"/>
      <c r="BS127" s="150"/>
      <c r="BT127" s="150"/>
      <c r="BU127" s="150"/>
      <c r="BV127" s="150"/>
      <c r="BW127" s="150"/>
      <c r="BX127" s="150"/>
      <c r="BY127" s="150"/>
      <c r="BZ127" s="150"/>
      <c r="CA127" s="150"/>
      <c r="CB127" s="150"/>
      <c r="CC127" s="150"/>
      <c r="CD127" s="150"/>
      <c r="CE127" s="150"/>
      <c r="CF127" s="150"/>
      <c r="CG127" s="150"/>
      <c r="CH127" s="150"/>
      <c r="CI127" s="150"/>
      <c r="CJ127" s="150"/>
      <c r="CK127" s="150"/>
      <c r="CL127" s="150"/>
      <c r="CM127" s="150"/>
      <c r="CN127" s="150"/>
      <c r="CO127" s="150"/>
      <c r="CP127" s="150"/>
      <c r="CQ127" s="150"/>
      <c r="CR127" s="150"/>
      <c r="CS127" s="150"/>
      <c r="CT127" s="150"/>
      <c r="CU127" s="150"/>
      <c r="CV127" s="150"/>
      <c r="CW127" s="150"/>
      <c r="CX127" s="150"/>
      <c r="CY127" s="150"/>
      <c r="CZ127" s="150"/>
      <c r="DA127" s="150"/>
      <c r="DB127" s="150"/>
      <c r="DC127" s="150"/>
      <c r="DD127" s="150"/>
      <c r="DE127" s="150"/>
      <c r="DF127" s="150"/>
      <c r="DG127" s="150"/>
      <c r="DH127" s="150"/>
      <c r="DI127" s="150"/>
      <c r="DJ127" s="150"/>
      <c r="DK127" s="150"/>
      <c r="DL127" s="150"/>
      <c r="DM127" s="150"/>
      <c r="DN127" s="150"/>
      <c r="DO127" s="150"/>
      <c r="DP127" s="150"/>
      <c r="DQ127" s="150"/>
      <c r="DR127" s="150"/>
      <c r="DS127" s="150"/>
      <c r="DT127" s="150"/>
      <c r="DU127" s="150"/>
      <c r="DV127" s="150"/>
      <c r="DW127" s="119"/>
      <c r="DZ127" s="144"/>
      <c r="EA127" s="144"/>
      <c r="EB127" s="144"/>
      <c r="EC127" s="144"/>
      <c r="ED127" s="144"/>
      <c r="EE127" s="144"/>
      <c r="EF127" s="144"/>
      <c r="EG127" s="144"/>
      <c r="EH127" s="144"/>
      <c r="EI127" s="144"/>
      <c r="EJ127" s="144"/>
      <c r="EK127" s="144"/>
      <c r="EL127" s="144"/>
      <c r="EM127" s="144"/>
      <c r="EN127" s="144"/>
      <c r="EO127" s="144"/>
      <c r="EP127" s="144"/>
      <c r="EQ127" s="144"/>
      <c r="ER127" s="144"/>
      <c r="ES127" s="144"/>
      <c r="ET127" s="144"/>
      <c r="EU127" s="144"/>
      <c r="EV127" s="144"/>
      <c r="EW127" s="144"/>
      <c r="EX127" s="144"/>
      <c r="EY127" s="144"/>
      <c r="EZ127" s="144"/>
      <c r="FA127" s="144"/>
      <c r="FB127" s="144"/>
      <c r="FC127" s="144"/>
      <c r="FD127" s="144"/>
      <c r="FE127" s="144"/>
      <c r="FF127" s="144"/>
      <c r="FG127" s="144"/>
      <c r="FH127" s="144"/>
      <c r="FI127" s="144"/>
      <c r="FJ127" s="144"/>
      <c r="FK127" s="144"/>
      <c r="FL127" s="144"/>
      <c r="FM127" s="144"/>
      <c r="FN127" s="144"/>
      <c r="FO127" s="144"/>
      <c r="FP127" s="144"/>
      <c r="FQ127" s="144"/>
      <c r="FR127" s="144"/>
      <c r="FS127" s="144"/>
      <c r="FT127" s="144"/>
      <c r="FU127" s="144"/>
      <c r="FV127" s="144"/>
      <c r="FW127" s="144"/>
      <c r="FX127" s="144"/>
      <c r="FY127" s="144"/>
      <c r="FZ127" s="144"/>
      <c r="GA127" s="144"/>
      <c r="GB127" s="144"/>
      <c r="GC127" s="144"/>
      <c r="GD127" s="144"/>
      <c r="GE127" s="144"/>
      <c r="GF127" s="144"/>
      <c r="GG127" s="144"/>
      <c r="GH127" s="144"/>
      <c r="GI127" s="144"/>
      <c r="GJ127" s="144"/>
      <c r="GK127" s="144"/>
      <c r="GL127" s="144"/>
      <c r="GM127" s="144"/>
      <c r="GN127" s="144"/>
      <c r="GO127" s="144"/>
      <c r="GP127" s="144"/>
      <c r="GQ127" s="144"/>
      <c r="GR127" s="144"/>
      <c r="GS127" s="144"/>
    </row>
    <row r="128" spans="1:201" ht="10.4" customHeight="1">
      <c r="B128"/>
      <c r="C128"/>
      <c r="H128" s="154"/>
      <c r="I128" s="154"/>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c r="CV128" s="67"/>
      <c r="CW128" s="67"/>
      <c r="CX128" s="67"/>
      <c r="CY128" s="67"/>
      <c r="CZ128" s="67"/>
      <c r="DA128" s="67"/>
      <c r="DB128" s="67"/>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Z128" s="144"/>
      <c r="EA128" s="144"/>
      <c r="EB128" s="144"/>
      <c r="EC128" s="144"/>
      <c r="ED128" s="144"/>
      <c r="EE128" s="144"/>
      <c r="EF128" s="144"/>
      <c r="EG128" s="144"/>
      <c r="EH128" s="144"/>
      <c r="EI128" s="144"/>
      <c r="EJ128" s="144"/>
      <c r="EK128" s="144"/>
      <c r="EL128" s="144"/>
      <c r="EM128" s="144"/>
      <c r="EN128" s="144"/>
      <c r="EO128" s="144"/>
      <c r="EP128" s="144"/>
      <c r="EQ128" s="144"/>
      <c r="ER128" s="144"/>
      <c r="ES128" s="144"/>
      <c r="ET128" s="144"/>
      <c r="EU128" s="144"/>
      <c r="EV128" s="144"/>
      <c r="EW128" s="144"/>
      <c r="EX128" s="144"/>
      <c r="EY128" s="144"/>
      <c r="EZ128" s="144"/>
      <c r="FA128" s="144"/>
      <c r="FB128" s="144"/>
      <c r="FC128" s="144"/>
      <c r="FD128" s="144"/>
      <c r="FE128" s="144"/>
      <c r="FF128" s="144"/>
      <c r="FG128" s="144"/>
      <c r="FH128" s="144"/>
      <c r="FI128" s="144"/>
      <c r="FJ128" s="144"/>
      <c r="FK128" s="144"/>
      <c r="FL128" s="144"/>
      <c r="FM128" s="144"/>
      <c r="FN128" s="144"/>
      <c r="FO128" s="144"/>
      <c r="FP128" s="144"/>
      <c r="FQ128" s="144"/>
      <c r="FR128" s="144"/>
      <c r="FS128" s="144"/>
      <c r="FT128" s="144"/>
      <c r="FU128" s="144"/>
      <c r="FV128" s="144"/>
      <c r="FW128" s="144"/>
      <c r="FX128" s="144"/>
      <c r="FY128" s="144"/>
      <c r="FZ128" s="144"/>
      <c r="GA128" s="144"/>
      <c r="GB128" s="144"/>
      <c r="GC128" s="144"/>
      <c r="GD128" s="144"/>
      <c r="GE128" s="144"/>
      <c r="GF128" s="144"/>
      <c r="GG128" s="144"/>
      <c r="GH128" s="144"/>
      <c r="GI128" s="144"/>
      <c r="GJ128" s="144"/>
      <c r="GK128" s="144"/>
      <c r="GL128" s="144"/>
      <c r="GM128" s="144"/>
      <c r="GN128" s="144"/>
      <c r="GO128" s="144"/>
      <c r="GP128" s="144"/>
      <c r="GQ128" s="144"/>
      <c r="GR128" s="144"/>
      <c r="GS128" s="144"/>
    </row>
    <row r="129" spans="2:200" ht="10.4" customHeight="1">
      <c r="B129"/>
      <c r="C129"/>
      <c r="D129" s="152"/>
      <c r="E129" s="153"/>
      <c r="G129" s="154"/>
      <c r="H129" s="154"/>
      <c r="I129" s="154"/>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c r="CV129" s="67"/>
      <c r="CW129" s="67"/>
      <c r="CX129" s="67"/>
      <c r="CY129" s="67"/>
      <c r="CZ129" s="67"/>
      <c r="DA129" s="67"/>
      <c r="DB129" s="67"/>
      <c r="DT129"/>
      <c r="DU129"/>
      <c r="DX129" s="771"/>
      <c r="DY129" s="144"/>
      <c r="DZ129" s="144"/>
      <c r="EA129" s="144"/>
      <c r="EB129" s="144"/>
      <c r="EC129" s="144"/>
      <c r="ED129" s="144"/>
      <c r="EE129" s="144"/>
      <c r="EF129" s="144"/>
      <c r="EG129" s="144"/>
      <c r="EH129" s="144"/>
      <c r="EI129" s="144"/>
      <c r="EJ129" s="144"/>
      <c r="EK129" s="144"/>
      <c r="EL129" s="144"/>
      <c r="EM129" s="144"/>
      <c r="EN129" s="144"/>
      <c r="EO129" s="144"/>
      <c r="EP129" s="144"/>
      <c r="EQ129" s="144"/>
      <c r="ER129" s="144"/>
      <c r="ES129" s="144"/>
      <c r="ET129" s="144"/>
      <c r="EU129" s="144"/>
      <c r="EV129" s="144"/>
      <c r="EW129" s="144"/>
      <c r="EX129" s="144"/>
      <c r="EY129" s="144"/>
      <c r="EZ129" s="144"/>
      <c r="FA129" s="144"/>
      <c r="FB129" s="144"/>
      <c r="FC129" s="144"/>
      <c r="FD129" s="144"/>
      <c r="FE129" s="144"/>
      <c r="FF129" s="144"/>
      <c r="FG129" s="144"/>
      <c r="FH129" s="144"/>
      <c r="FI129" s="144"/>
      <c r="FJ129" s="144"/>
      <c r="FK129" s="144"/>
      <c r="FL129" s="144"/>
      <c r="FM129" s="144"/>
      <c r="FN129" s="144"/>
      <c r="FO129" s="144"/>
      <c r="FP129" s="144"/>
      <c r="FQ129" s="144"/>
      <c r="FR129" s="144"/>
      <c r="FS129" s="144"/>
      <c r="FT129" s="144"/>
      <c r="FU129" s="144"/>
      <c r="FV129" s="144"/>
      <c r="FW129" s="144"/>
      <c r="FX129" s="144"/>
      <c r="FY129" s="144"/>
      <c r="FZ129" s="144"/>
      <c r="GA129" s="144"/>
      <c r="GB129" s="144"/>
      <c r="GC129" s="144"/>
      <c r="GD129" s="144"/>
      <c r="GE129" s="144"/>
      <c r="GF129" s="144"/>
      <c r="GG129" s="144"/>
      <c r="GH129" s="144"/>
      <c r="GI129" s="144"/>
      <c r="GJ129" s="144"/>
      <c r="GK129" s="144"/>
      <c r="GL129" s="144"/>
      <c r="GM129" s="144"/>
      <c r="GN129" s="144"/>
      <c r="GO129" s="144"/>
      <c r="GP129" s="144"/>
      <c r="GQ129" s="144"/>
      <c r="GR129" s="144"/>
    </row>
    <row r="130" spans="2:200" ht="10.4" customHeight="1">
      <c r="B130"/>
      <c r="C130"/>
      <c r="D130" s="152"/>
      <c r="E130" s="153"/>
      <c r="G130" s="154"/>
      <c r="H130" s="154"/>
      <c r="I130" s="154"/>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c r="CV130" s="67"/>
      <c r="CW130" s="67"/>
      <c r="CX130" s="67"/>
      <c r="CY130" s="67"/>
      <c r="CZ130" s="67"/>
      <c r="DA130" s="67"/>
      <c r="DB130" s="67"/>
      <c r="DC130" s="151"/>
      <c r="DD130" s="151"/>
      <c r="DE130" s="151"/>
      <c r="DF130" s="151"/>
      <c r="DT130"/>
      <c r="DU130"/>
      <c r="DX130" s="771"/>
      <c r="DY130" s="144"/>
      <c r="DZ130" s="144"/>
      <c r="EA130" s="144"/>
      <c r="EB130" s="144"/>
      <c r="EC130" s="144"/>
      <c r="ED130" s="144"/>
      <c r="EE130" s="144"/>
      <c r="EF130" s="144"/>
      <c r="EG130" s="144"/>
      <c r="EH130" s="144"/>
      <c r="EI130" s="144"/>
      <c r="EJ130" s="144"/>
      <c r="EK130" s="144"/>
      <c r="EL130" s="144"/>
      <c r="EM130" s="144"/>
      <c r="EN130" s="144"/>
      <c r="EO130" s="144"/>
      <c r="EP130" s="144"/>
      <c r="EQ130" s="144"/>
      <c r="ER130" s="144"/>
      <c r="ES130" s="144"/>
      <c r="ET130" s="144"/>
      <c r="EU130" s="144"/>
      <c r="EV130" s="144"/>
      <c r="EW130" s="144"/>
      <c r="EX130" s="144"/>
      <c r="EY130" s="144"/>
      <c r="EZ130" s="144"/>
      <c r="FA130" s="144"/>
      <c r="FB130" s="144"/>
      <c r="FC130" s="144"/>
      <c r="FD130" s="144"/>
      <c r="FE130" s="144"/>
      <c r="FF130" s="144"/>
      <c r="FG130" s="144"/>
      <c r="FH130" s="144"/>
      <c r="FI130" s="144"/>
      <c r="FJ130" s="144"/>
      <c r="FK130" s="144"/>
      <c r="FL130" s="144"/>
      <c r="FM130" s="144"/>
      <c r="FN130" s="144"/>
      <c r="FO130" s="144"/>
      <c r="FP130" s="144"/>
      <c r="FQ130" s="144"/>
      <c r="FR130" s="144"/>
      <c r="FS130" s="144"/>
      <c r="FT130" s="144"/>
      <c r="FU130" s="144"/>
      <c r="FV130" s="144"/>
      <c r="FW130" s="144"/>
      <c r="FX130" s="144"/>
      <c r="FY130" s="144"/>
      <c r="FZ130" s="144"/>
      <c r="GA130" s="144"/>
      <c r="GB130" s="144"/>
      <c r="GC130" s="144"/>
      <c r="GD130" s="144"/>
      <c r="GE130" s="144"/>
      <c r="GF130" s="144"/>
      <c r="GG130" s="144"/>
      <c r="GH130" s="144"/>
      <c r="GI130" s="144"/>
      <c r="GJ130" s="144"/>
      <c r="GK130" s="144"/>
      <c r="GL130" s="144"/>
      <c r="GM130" s="144"/>
      <c r="GN130" s="144"/>
      <c r="GO130" s="144"/>
      <c r="GP130" s="144"/>
      <c r="GQ130" s="144"/>
      <c r="GR130" s="144"/>
    </row>
    <row r="131" spans="2:200" ht="10.4" customHeight="1">
      <c r="B131"/>
      <c r="C131"/>
      <c r="D131"/>
      <c r="E131"/>
      <c r="F131"/>
      <c r="G131"/>
      <c r="H131" s="155"/>
      <c r="I131" s="155"/>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c r="CV131" s="67"/>
      <c r="CW131" s="67"/>
      <c r="CX131" s="67"/>
      <c r="CY131" s="67"/>
      <c r="CZ131" s="67"/>
      <c r="DA131" s="67"/>
      <c r="DB131" s="67"/>
      <c r="DT131"/>
      <c r="DU131"/>
      <c r="DX131" s="771"/>
      <c r="DY131" s="144"/>
      <c r="DZ131" s="144"/>
      <c r="EA131" s="144"/>
      <c r="EB131" s="144"/>
      <c r="EC131" s="144"/>
      <c r="ED131" s="144"/>
      <c r="EE131" s="144"/>
      <c r="EF131" s="144"/>
      <c r="EG131" s="144"/>
      <c r="EH131" s="144"/>
      <c r="EI131" s="144"/>
      <c r="EJ131" s="144"/>
      <c r="EK131" s="144"/>
      <c r="EL131" s="144"/>
      <c r="EM131" s="144"/>
      <c r="EN131" s="144"/>
      <c r="EO131" s="144"/>
      <c r="EP131" s="144"/>
      <c r="EQ131" s="144"/>
      <c r="ER131" s="144"/>
      <c r="ES131" s="144"/>
      <c r="ET131" s="144"/>
      <c r="EU131" s="144"/>
      <c r="EV131" s="144"/>
      <c r="EW131" s="144"/>
      <c r="EX131" s="144"/>
      <c r="EY131" s="144"/>
      <c r="EZ131" s="144"/>
      <c r="FA131" s="144"/>
      <c r="FB131" s="144"/>
      <c r="FC131" s="144"/>
      <c r="FD131" s="144"/>
      <c r="FE131" s="144"/>
      <c r="FF131" s="144"/>
      <c r="FG131" s="144"/>
      <c r="FH131" s="144"/>
      <c r="FI131" s="144"/>
      <c r="FJ131" s="144"/>
      <c r="FK131" s="144"/>
      <c r="FL131" s="144"/>
      <c r="FM131" s="144"/>
      <c r="FN131" s="144"/>
      <c r="FO131" s="144"/>
      <c r="FP131" s="144"/>
      <c r="FQ131" s="144"/>
      <c r="FR131" s="144"/>
      <c r="FS131" s="144"/>
      <c r="FT131" s="144"/>
      <c r="FU131" s="144"/>
      <c r="FV131" s="144"/>
      <c r="FW131" s="144"/>
      <c r="FX131" s="144"/>
      <c r="FY131" s="144"/>
      <c r="FZ131" s="144"/>
      <c r="GA131" s="144"/>
      <c r="GB131" s="144"/>
      <c r="GC131" s="144"/>
      <c r="GD131" s="144"/>
      <c r="GE131" s="144"/>
      <c r="GF131" s="144"/>
      <c r="GG131" s="144"/>
      <c r="GH131" s="144"/>
      <c r="GI131" s="144"/>
      <c r="GJ131" s="144"/>
      <c r="GK131" s="144"/>
      <c r="GL131" s="144"/>
      <c r="GM131" s="144"/>
      <c r="GN131" s="144"/>
      <c r="GO131" s="144"/>
      <c r="GP131" s="144"/>
      <c r="GQ131" s="144"/>
      <c r="GR131" s="144"/>
    </row>
    <row r="132" spans="2:200" ht="19">
      <c r="B132"/>
      <c r="C132"/>
      <c r="D132"/>
      <c r="E132"/>
      <c r="F132"/>
      <c r="G132"/>
      <c r="H132" s="155"/>
      <c r="I132" s="155"/>
      <c r="J132" s="155"/>
      <c r="K132" s="155"/>
      <c r="L132" s="155"/>
      <c r="M132" s="155"/>
      <c r="N132" s="155"/>
      <c r="O132" s="155"/>
      <c r="P132" s="155"/>
      <c r="Q132" s="155"/>
      <c r="R132" s="155"/>
      <c r="S132" s="155"/>
      <c r="T132" s="155"/>
      <c r="U132" s="155"/>
      <c r="V132" s="155"/>
      <c r="W132" s="155"/>
      <c r="X132" s="155"/>
      <c r="Y132" s="155"/>
      <c r="DT132"/>
      <c r="DU132"/>
    </row>
    <row r="133" spans="2:200" ht="19">
      <c r="B133"/>
      <c r="C133"/>
      <c r="D133"/>
      <c r="E133"/>
      <c r="F133"/>
      <c r="G133"/>
      <c r="H133" s="155"/>
      <c r="I133" s="155"/>
      <c r="J133" s="155"/>
      <c r="K133" s="155"/>
      <c r="L133" s="155"/>
      <c r="M133" s="155"/>
      <c r="N133" s="155"/>
      <c r="O133" s="155"/>
      <c r="P133" s="155"/>
      <c r="Q133" s="155"/>
      <c r="R133" s="155"/>
      <c r="S133" s="155"/>
      <c r="T133" s="155"/>
      <c r="U133" s="155"/>
      <c r="V133" s="155"/>
      <c r="W133" s="155"/>
      <c r="X133" s="155"/>
      <c r="Y133" s="155"/>
      <c r="DT133"/>
      <c r="DU133"/>
    </row>
  </sheetData>
  <mergeCells count="233">
    <mergeCell ref="AA124:AB125"/>
    <mergeCell ref="DH93:DI93"/>
    <mergeCell ref="DN93:DO93"/>
    <mergeCell ref="DT93:DU93"/>
    <mergeCell ref="AK94:AR95"/>
    <mergeCell ref="AS94:AU95"/>
    <mergeCell ref="AV94:BL95"/>
    <mergeCell ref="BS94:CS95"/>
    <mergeCell ref="CT94:CY95"/>
    <mergeCell ref="CZ94:DQ95"/>
    <mergeCell ref="B11:V20"/>
    <mergeCell ref="B23:V32"/>
    <mergeCell ref="W71:AB72"/>
    <mergeCell ref="X63:Z64"/>
    <mergeCell ref="W63:W64"/>
    <mergeCell ref="AA63:AB64"/>
    <mergeCell ref="B51:V64"/>
    <mergeCell ref="B67:V80"/>
    <mergeCell ref="B98:V111"/>
    <mergeCell ref="W47:AB48"/>
    <mergeCell ref="W77:W78"/>
    <mergeCell ref="AA99:AB101"/>
    <mergeCell ref="W102:AB103"/>
    <mergeCell ref="W104:AB105"/>
    <mergeCell ref="W96:AB97"/>
    <mergeCell ref="W98:X98"/>
    <mergeCell ref="Y98:Z98"/>
    <mergeCell ref="AA98:AB98"/>
    <mergeCell ref="W73:AB74"/>
    <mergeCell ref="W94:AB95"/>
    <mergeCell ref="W75:W76"/>
    <mergeCell ref="X75:Z76"/>
    <mergeCell ref="AA75:AB76"/>
    <mergeCell ref="AA77:AB78"/>
    <mergeCell ref="J35:DB36"/>
    <mergeCell ref="X29:Z29"/>
    <mergeCell ref="AA29:AB29"/>
    <mergeCell ref="DB46:DC46"/>
    <mergeCell ref="AA61:AB62"/>
    <mergeCell ref="Y68:Z70"/>
    <mergeCell ref="AA68:AB70"/>
    <mergeCell ref="AC46:AD46"/>
    <mergeCell ref="W67:X67"/>
    <mergeCell ref="Y67:Z67"/>
    <mergeCell ref="AA67:AB67"/>
    <mergeCell ref="X59:Z60"/>
    <mergeCell ref="AA59:AB60"/>
    <mergeCell ref="X61:Z62"/>
    <mergeCell ref="W65:AB66"/>
    <mergeCell ref="B46:V48"/>
    <mergeCell ref="W46:AB46"/>
    <mergeCell ref="AN46:AO46"/>
    <mergeCell ref="AT46:AU46"/>
    <mergeCell ref="AZ46:BA46"/>
    <mergeCell ref="BF46:BG46"/>
    <mergeCell ref="W57:AB58"/>
    <mergeCell ref="CD46:CE46"/>
    <mergeCell ref="CP46:CQ46"/>
    <mergeCell ref="DR7:DW8"/>
    <mergeCell ref="X19:Z20"/>
    <mergeCell ref="W19:W20"/>
    <mergeCell ref="AA19:AB20"/>
    <mergeCell ref="X31:Z32"/>
    <mergeCell ref="W31:W32"/>
    <mergeCell ref="AA31:AB32"/>
    <mergeCell ref="W27:AB28"/>
    <mergeCell ref="AA12:AB14"/>
    <mergeCell ref="AA18:AB18"/>
    <mergeCell ref="X18:Z18"/>
    <mergeCell ref="W12:X14"/>
    <mergeCell ref="Y12:Z14"/>
    <mergeCell ref="X17:Z17"/>
    <mergeCell ref="W15:AB16"/>
    <mergeCell ref="W11:X11"/>
    <mergeCell ref="AA11:AB11"/>
    <mergeCell ref="W9:AB10"/>
    <mergeCell ref="Y24:Z26"/>
    <mergeCell ref="AA24:AB26"/>
    <mergeCell ref="BF6:BG6"/>
    <mergeCell ref="BL6:BM6"/>
    <mergeCell ref="BR6:BS6"/>
    <mergeCell ref="BX6:BY6"/>
    <mergeCell ref="AS7:AU8"/>
    <mergeCell ref="AV7:BL8"/>
    <mergeCell ref="BS7:CS8"/>
    <mergeCell ref="A89:A125"/>
    <mergeCell ref="CD89:CM91"/>
    <mergeCell ref="CN89:DW91"/>
    <mergeCell ref="B93:V95"/>
    <mergeCell ref="W93:AB93"/>
    <mergeCell ref="AN93:AO93"/>
    <mergeCell ref="AT93:AU93"/>
    <mergeCell ref="AZ93:BA93"/>
    <mergeCell ref="BF93:BG93"/>
    <mergeCell ref="BL93:BM93"/>
    <mergeCell ref="BR93:BS93"/>
    <mergeCell ref="BX93:BY93"/>
    <mergeCell ref="CD93:CE93"/>
    <mergeCell ref="CJ93:CK93"/>
    <mergeCell ref="CP93:CQ93"/>
    <mergeCell ref="CV93:CW93"/>
    <mergeCell ref="DB93:DC93"/>
    <mergeCell ref="AZ6:BA6"/>
    <mergeCell ref="W6:AB6"/>
    <mergeCell ref="W7:AB8"/>
    <mergeCell ref="W24:X26"/>
    <mergeCell ref="AC6:AD6"/>
    <mergeCell ref="Y11:Z11"/>
    <mergeCell ref="AH6:AI6"/>
    <mergeCell ref="W21:AB22"/>
    <mergeCell ref="W23:X23"/>
    <mergeCell ref="Y23:Z23"/>
    <mergeCell ref="AA23:AB23"/>
    <mergeCell ref="AC9:AE14"/>
    <mergeCell ref="AC15:AE20"/>
    <mergeCell ref="AC21:AE26"/>
    <mergeCell ref="A2:A30"/>
    <mergeCell ref="DX2:DX30"/>
    <mergeCell ref="AN6:AO6"/>
    <mergeCell ref="DN6:DO6"/>
    <mergeCell ref="DT6:DU6"/>
    <mergeCell ref="CD6:CE6"/>
    <mergeCell ref="CJ6:CK6"/>
    <mergeCell ref="CP6:CQ6"/>
    <mergeCell ref="CV6:CW6"/>
    <mergeCell ref="DB6:DC6"/>
    <mergeCell ref="DH6:DI6"/>
    <mergeCell ref="CN2:DW4"/>
    <mergeCell ref="CT7:CY8"/>
    <mergeCell ref="CZ7:DQ8"/>
    <mergeCell ref="B1:AX5"/>
    <mergeCell ref="AK7:AR8"/>
    <mergeCell ref="BM7:BR8"/>
    <mergeCell ref="CD2:CM4"/>
    <mergeCell ref="AF7:AJ8"/>
    <mergeCell ref="B21:V22"/>
    <mergeCell ref="AA17:AB17"/>
    <mergeCell ref="B9:V10"/>
    <mergeCell ref="B6:V8"/>
    <mergeCell ref="AT6:AU6"/>
    <mergeCell ref="DX129:DX131"/>
    <mergeCell ref="DX88:DX122"/>
    <mergeCell ref="B87:AX91"/>
    <mergeCell ref="BM94:BR95"/>
    <mergeCell ref="AA114:AB114"/>
    <mergeCell ref="W106:W107"/>
    <mergeCell ref="X106:Z107"/>
    <mergeCell ref="AA106:AB107"/>
    <mergeCell ref="W108:W109"/>
    <mergeCell ref="X108:Z109"/>
    <mergeCell ref="AA108:AB109"/>
    <mergeCell ref="DX85:DX87"/>
    <mergeCell ref="AA115:AB117"/>
    <mergeCell ref="W118:AB119"/>
    <mergeCell ref="X126:Z127"/>
    <mergeCell ref="W126:W127"/>
    <mergeCell ref="AA126:AB127"/>
    <mergeCell ref="B96:V97"/>
    <mergeCell ref="AC120:AE127"/>
    <mergeCell ref="B114:V127"/>
    <mergeCell ref="DR94:DW95"/>
    <mergeCell ref="AC93:AD93"/>
    <mergeCell ref="AH93:AI93"/>
    <mergeCell ref="AF94:AJ95"/>
    <mergeCell ref="Y115:Z117"/>
    <mergeCell ref="AK47:AR48"/>
    <mergeCell ref="AS47:AU48"/>
    <mergeCell ref="B65:V66"/>
    <mergeCell ref="W68:X70"/>
    <mergeCell ref="W55:AB56"/>
    <mergeCell ref="X77:Z78"/>
    <mergeCell ref="X79:Z80"/>
    <mergeCell ref="W79:W80"/>
    <mergeCell ref="AA79:AB80"/>
    <mergeCell ref="W112:AB113"/>
    <mergeCell ref="W114:X114"/>
    <mergeCell ref="AC96:AE103"/>
    <mergeCell ref="AC112:AE119"/>
    <mergeCell ref="AC57:AE64"/>
    <mergeCell ref="AC73:AE80"/>
    <mergeCell ref="AC104:AE111"/>
    <mergeCell ref="AC49:AE56"/>
    <mergeCell ref="W49:AB50"/>
    <mergeCell ref="W51:X51"/>
    <mergeCell ref="Y51:Z51"/>
    <mergeCell ref="CV46:CW46"/>
    <mergeCell ref="DR47:DW48"/>
    <mergeCell ref="B49:V50"/>
    <mergeCell ref="DX37:DX39"/>
    <mergeCell ref="X30:Z30"/>
    <mergeCell ref="AA30:AB30"/>
    <mergeCell ref="B40:AX44"/>
    <mergeCell ref="DH46:DI46"/>
    <mergeCell ref="DN46:DO46"/>
    <mergeCell ref="DT46:DU46"/>
    <mergeCell ref="BS47:CS48"/>
    <mergeCell ref="CT47:CY48"/>
    <mergeCell ref="CZ47:DQ48"/>
    <mergeCell ref="AH46:AI46"/>
    <mergeCell ref="AC27:AE32"/>
    <mergeCell ref="AV47:BL48"/>
    <mergeCell ref="BM47:BR48"/>
    <mergeCell ref="AF47:AJ48"/>
    <mergeCell ref="CN42:DW44"/>
    <mergeCell ref="DX42:DX78"/>
    <mergeCell ref="BL46:BM46"/>
    <mergeCell ref="BR46:BS46"/>
    <mergeCell ref="J33:DB34"/>
    <mergeCell ref="BX46:BY46"/>
    <mergeCell ref="A42:A78"/>
    <mergeCell ref="CD42:CM44"/>
    <mergeCell ref="AA51:AB51"/>
    <mergeCell ref="W124:W125"/>
    <mergeCell ref="X124:Z125"/>
    <mergeCell ref="W122:W123"/>
    <mergeCell ref="X122:Z123"/>
    <mergeCell ref="AA122:AB123"/>
    <mergeCell ref="W59:W60"/>
    <mergeCell ref="X110:Z111"/>
    <mergeCell ref="W110:W111"/>
    <mergeCell ref="AA110:AB111"/>
    <mergeCell ref="Y114:Z114"/>
    <mergeCell ref="W120:AB121"/>
    <mergeCell ref="W99:X101"/>
    <mergeCell ref="Y99:Z101"/>
    <mergeCell ref="W61:W62"/>
    <mergeCell ref="W52:X54"/>
    <mergeCell ref="Y52:Z54"/>
    <mergeCell ref="AC65:AE72"/>
    <mergeCell ref="AA52:AB54"/>
    <mergeCell ref="CJ46:CK46"/>
    <mergeCell ref="B112:V113"/>
    <mergeCell ref="W115:X117"/>
  </mergeCells>
  <phoneticPr fontId="1"/>
  <pageMargins left="0.23622047244094491" right="0.23622047244094491" top="0.74803149606299213" bottom="0" header="0.31496062992125984" footer="0.31496062992125984"/>
  <pageSetup paperSize="9" scale="103" orientation="landscape" r:id="rId1"/>
  <headerFooter>
    <oddHeader>&amp;R&amp;D　/　&amp;T</oddHeader>
  </headerFooter>
  <rowBreaks count="2" manualBreakCount="2">
    <brk id="39" max="131" man="1"/>
    <brk id="86" max="1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201"/>
  <sheetViews>
    <sheetView showZeros="0" view="pageBreakPreview" zoomScaleNormal="100" zoomScaleSheetLayoutView="100" workbookViewId="0">
      <selection activeCell="B1" sqref="B1:G1"/>
    </sheetView>
  </sheetViews>
  <sheetFormatPr defaultRowHeight="13"/>
  <cols>
    <col min="1" max="1" width="3.90625" customWidth="1"/>
    <col min="3" max="3" width="26.08984375" customWidth="1"/>
    <col min="4" max="4" width="6.08984375" customWidth="1"/>
    <col min="5" max="5" width="8.08984375" bestFit="1" customWidth="1"/>
    <col min="6" max="6" width="20.90625" style="17" customWidth="1"/>
    <col min="7" max="7" width="15.90625" style="123" customWidth="1"/>
    <col min="8" max="8" width="3.6328125" customWidth="1"/>
  </cols>
  <sheetData>
    <row r="1" spans="2:7" ht="17.25" customHeight="1">
      <c r="B1" s="881" t="s">
        <v>91</v>
      </c>
      <c r="C1" s="882"/>
      <c r="D1" s="882"/>
      <c r="E1" s="882"/>
      <c r="F1" s="882"/>
      <c r="G1" s="882"/>
    </row>
    <row r="2" spans="2:7" ht="8.25" customHeight="1">
      <c r="B2" s="121"/>
      <c r="C2" s="122"/>
      <c r="D2" s="122"/>
      <c r="E2" s="122"/>
      <c r="F2" s="122"/>
    </row>
    <row r="3" spans="2:7" ht="27" customHeight="1">
      <c r="E3" s="17" t="s">
        <v>99</v>
      </c>
      <c r="F3" s="880">
        <f>入力シート!C2</f>
        <v>0</v>
      </c>
      <c r="G3" s="880"/>
    </row>
    <row r="4" spans="2:7" ht="27">
      <c r="B4" s="233" t="s">
        <v>48</v>
      </c>
      <c r="C4" s="234" t="s">
        <v>49</v>
      </c>
      <c r="D4" s="233" t="s">
        <v>9</v>
      </c>
      <c r="E4" s="234" t="s">
        <v>1</v>
      </c>
      <c r="F4" s="187" t="s">
        <v>220</v>
      </c>
      <c r="G4" s="235" t="s">
        <v>20</v>
      </c>
    </row>
    <row r="5" spans="2:7" ht="29.25" customHeight="1">
      <c r="B5" s="2">
        <v>1</v>
      </c>
      <c r="C5" s="1">
        <f>入力シート!B12</f>
        <v>0</v>
      </c>
      <c r="D5" s="2">
        <f>入力シート!C12</f>
        <v>0</v>
      </c>
      <c r="E5" s="124">
        <f>入力シート!D12</f>
        <v>0</v>
      </c>
      <c r="F5" s="125"/>
      <c r="G5" s="126" t="str">
        <f>入力シート!E12</f>
        <v>-</v>
      </c>
    </row>
    <row r="6" spans="2:7" ht="29.25" customHeight="1">
      <c r="B6" s="2">
        <v>2</v>
      </c>
      <c r="C6" s="1">
        <f>入力シート!B13</f>
        <v>0</v>
      </c>
      <c r="D6" s="2">
        <f>入力シート!C13</f>
        <v>0</v>
      </c>
      <c r="E6" s="124">
        <f>入力シート!D13</f>
        <v>0</v>
      </c>
      <c r="F6" s="125"/>
      <c r="G6" s="126" t="str">
        <f>入力シート!E13</f>
        <v>-</v>
      </c>
    </row>
    <row r="7" spans="2:7" ht="29.25" customHeight="1">
      <c r="B7" s="2">
        <v>3</v>
      </c>
      <c r="C7" s="1">
        <f>入力シート!B14</f>
        <v>0</v>
      </c>
      <c r="D7" s="2">
        <f>入力シート!C14</f>
        <v>0</v>
      </c>
      <c r="E7" s="124">
        <f>入力シート!D14</f>
        <v>0</v>
      </c>
      <c r="F7" s="125"/>
      <c r="G7" s="126" t="str">
        <f>入力シート!E14</f>
        <v>-</v>
      </c>
    </row>
    <row r="8" spans="2:7" ht="29.25" customHeight="1">
      <c r="B8" s="2">
        <v>4</v>
      </c>
      <c r="C8" s="1">
        <f>入力シート!B15</f>
        <v>0</v>
      </c>
      <c r="D8" s="2">
        <f>入力シート!C15</f>
        <v>0</v>
      </c>
      <c r="E8" s="124">
        <f>入力シート!D15</f>
        <v>0</v>
      </c>
      <c r="F8" s="125"/>
      <c r="G8" s="126" t="str">
        <f>入力シート!E15</f>
        <v>-</v>
      </c>
    </row>
    <row r="9" spans="2:7" ht="29.25" customHeight="1">
      <c r="B9" s="2">
        <v>5</v>
      </c>
      <c r="C9" s="1">
        <f>入力シート!B16</f>
        <v>0</v>
      </c>
      <c r="D9" s="2">
        <f>入力シート!C16</f>
        <v>0</v>
      </c>
      <c r="E9" s="124">
        <f>入力シート!D16</f>
        <v>0</v>
      </c>
      <c r="F9" s="125"/>
      <c r="G9" s="126" t="str">
        <f>入力シート!E16</f>
        <v>-</v>
      </c>
    </row>
    <row r="10" spans="2:7" ht="29.25" customHeight="1">
      <c r="B10" s="2">
        <v>6</v>
      </c>
      <c r="C10" s="1">
        <f>入力シート!B17</f>
        <v>0</v>
      </c>
      <c r="D10" s="2">
        <f>入力シート!C17</f>
        <v>0</v>
      </c>
      <c r="E10" s="124">
        <f>入力シート!D17</f>
        <v>0</v>
      </c>
      <c r="F10" s="125"/>
      <c r="G10" s="126" t="str">
        <f>入力シート!E17</f>
        <v>-</v>
      </c>
    </row>
    <row r="11" spans="2:7" ht="29.25" customHeight="1">
      <c r="B11" s="2">
        <v>7</v>
      </c>
      <c r="C11" s="1">
        <f>入力シート!B18</f>
        <v>0</v>
      </c>
      <c r="D11" s="2">
        <f>入力シート!C18</f>
        <v>0</v>
      </c>
      <c r="E11" s="124">
        <f>入力シート!D18</f>
        <v>0</v>
      </c>
      <c r="F11" s="125"/>
      <c r="G11" s="126" t="str">
        <f>入力シート!E18</f>
        <v>-</v>
      </c>
    </row>
    <row r="12" spans="2:7" ht="29.25" customHeight="1">
      <c r="B12" s="2">
        <v>8</v>
      </c>
      <c r="C12" s="1">
        <f>入力シート!B19</f>
        <v>0</v>
      </c>
      <c r="D12" s="2">
        <f>入力シート!C19</f>
        <v>0</v>
      </c>
      <c r="E12" s="124">
        <f>入力シート!D19</f>
        <v>0</v>
      </c>
      <c r="F12" s="125"/>
      <c r="G12" s="126" t="str">
        <f>入力シート!E19</f>
        <v>-</v>
      </c>
    </row>
    <row r="13" spans="2:7" ht="29.25" customHeight="1">
      <c r="B13" s="2">
        <v>9</v>
      </c>
      <c r="C13" s="1">
        <f>入力シート!B20</f>
        <v>0</v>
      </c>
      <c r="D13" s="2">
        <f>入力シート!C20</f>
        <v>0</v>
      </c>
      <c r="E13" s="124">
        <f>入力シート!D20</f>
        <v>0</v>
      </c>
      <c r="F13" s="125"/>
      <c r="G13" s="126" t="str">
        <f>入力シート!E20</f>
        <v>-</v>
      </c>
    </row>
    <row r="14" spans="2:7" ht="29.25" customHeight="1">
      <c r="B14" s="2">
        <v>10</v>
      </c>
      <c r="C14" s="1">
        <f>入力シート!B21</f>
        <v>0</v>
      </c>
      <c r="D14" s="2">
        <f>入力シート!C21</f>
        <v>0</v>
      </c>
      <c r="E14" s="124">
        <f>入力シート!D21</f>
        <v>0</v>
      </c>
      <c r="F14" s="125"/>
      <c r="G14" s="126" t="str">
        <f>入力シート!E21</f>
        <v>-</v>
      </c>
    </row>
    <row r="15" spans="2:7" ht="29.25" customHeight="1">
      <c r="B15" s="2">
        <v>11</v>
      </c>
      <c r="C15" s="1">
        <f>入力シート!B22</f>
        <v>0</v>
      </c>
      <c r="D15" s="2">
        <f>入力シート!C22</f>
        <v>0</v>
      </c>
      <c r="E15" s="124">
        <f>入力シート!D22</f>
        <v>0</v>
      </c>
      <c r="F15" s="125"/>
      <c r="G15" s="126" t="str">
        <f>入力シート!E22</f>
        <v>-</v>
      </c>
    </row>
    <row r="16" spans="2:7" ht="29.25" customHeight="1">
      <c r="B16" s="2">
        <v>12</v>
      </c>
      <c r="C16" s="1">
        <f>入力シート!B23</f>
        <v>0</v>
      </c>
      <c r="D16" s="2">
        <f>入力シート!C23</f>
        <v>0</v>
      </c>
      <c r="E16" s="124">
        <f>入力シート!D23</f>
        <v>0</v>
      </c>
      <c r="F16" s="125"/>
      <c r="G16" s="126" t="str">
        <f>入力シート!E23</f>
        <v>-</v>
      </c>
    </row>
    <row r="17" spans="2:7" ht="29.25" customHeight="1">
      <c r="B17" s="2">
        <v>13</v>
      </c>
      <c r="C17" s="1">
        <f>入力シート!B24</f>
        <v>0</v>
      </c>
      <c r="D17" s="2">
        <f>入力シート!C24</f>
        <v>0</v>
      </c>
      <c r="E17" s="124">
        <f>入力シート!D24</f>
        <v>0</v>
      </c>
      <c r="F17" s="125"/>
      <c r="G17" s="126" t="str">
        <f>入力シート!E24</f>
        <v>-</v>
      </c>
    </row>
    <row r="18" spans="2:7" ht="29.25" customHeight="1">
      <c r="B18" s="2">
        <v>14</v>
      </c>
      <c r="C18" s="1">
        <f>入力シート!B25</f>
        <v>0</v>
      </c>
      <c r="D18" s="2">
        <f>入力シート!C25</f>
        <v>0</v>
      </c>
      <c r="E18" s="124">
        <f>入力シート!D25</f>
        <v>0</v>
      </c>
      <c r="F18" s="125"/>
      <c r="G18" s="126" t="str">
        <f>入力シート!E25</f>
        <v>-</v>
      </c>
    </row>
    <row r="19" spans="2:7" ht="29.25" customHeight="1">
      <c r="B19" s="2">
        <v>15</v>
      </c>
      <c r="C19" s="1">
        <f>入力シート!B26</f>
        <v>0</v>
      </c>
      <c r="D19" s="2">
        <f>入力シート!C26</f>
        <v>0</v>
      </c>
      <c r="E19" s="124">
        <f>入力シート!D26</f>
        <v>0</v>
      </c>
      <c r="F19" s="125"/>
      <c r="G19" s="126" t="str">
        <f>入力シート!E26</f>
        <v>-</v>
      </c>
    </row>
    <row r="20" spans="2:7" ht="29.25" customHeight="1">
      <c r="B20" s="2">
        <v>16</v>
      </c>
      <c r="C20" s="1">
        <f>入力シート!B27</f>
        <v>0</v>
      </c>
      <c r="D20" s="2">
        <f>入力シート!C27</f>
        <v>0</v>
      </c>
      <c r="E20" s="124">
        <f>入力シート!D27</f>
        <v>0</v>
      </c>
      <c r="F20" s="125"/>
      <c r="G20" s="126" t="str">
        <f>入力シート!E27</f>
        <v>-</v>
      </c>
    </row>
    <row r="21" spans="2:7" ht="29.25" customHeight="1">
      <c r="B21" s="2">
        <v>17</v>
      </c>
      <c r="C21" s="1">
        <f>入力シート!B28</f>
        <v>0</v>
      </c>
      <c r="D21" s="2">
        <f>入力シート!C28</f>
        <v>0</v>
      </c>
      <c r="E21" s="124">
        <f>入力シート!D28</f>
        <v>0</v>
      </c>
      <c r="F21" s="125"/>
      <c r="G21" s="126" t="str">
        <f>入力シート!E28</f>
        <v>-</v>
      </c>
    </row>
    <row r="22" spans="2:7" ht="29.25" customHeight="1">
      <c r="B22" s="2">
        <v>18</v>
      </c>
      <c r="C22" s="1">
        <f>入力シート!B29</f>
        <v>0</v>
      </c>
      <c r="D22" s="2">
        <f>入力シート!C29</f>
        <v>0</v>
      </c>
      <c r="E22" s="124">
        <f>入力シート!D29</f>
        <v>0</v>
      </c>
      <c r="F22" s="125"/>
      <c r="G22" s="126" t="str">
        <f>入力シート!E29</f>
        <v>-</v>
      </c>
    </row>
    <row r="23" spans="2:7" ht="29.25" customHeight="1">
      <c r="B23" s="2">
        <v>19</v>
      </c>
      <c r="C23" s="1">
        <f>入力シート!B30</f>
        <v>0</v>
      </c>
      <c r="D23" s="2">
        <f>入力シート!C30</f>
        <v>0</v>
      </c>
      <c r="E23" s="124">
        <f>入力シート!D30</f>
        <v>0</v>
      </c>
      <c r="F23" s="125"/>
      <c r="G23" s="126" t="str">
        <f>入力シート!E30</f>
        <v>-</v>
      </c>
    </row>
    <row r="24" spans="2:7" ht="29.25" customHeight="1">
      <c r="B24" s="2">
        <v>20</v>
      </c>
      <c r="C24" s="1">
        <f>入力シート!B31</f>
        <v>0</v>
      </c>
      <c r="D24" s="2">
        <f>入力シート!C31</f>
        <v>0</v>
      </c>
      <c r="E24" s="124">
        <f>入力シート!D31</f>
        <v>0</v>
      </c>
      <c r="F24" s="125"/>
      <c r="G24" s="126" t="str">
        <f>入力シート!E31</f>
        <v>-</v>
      </c>
    </row>
    <row r="26" spans="2:7" ht="17.25" customHeight="1">
      <c r="B26" s="881" t="s">
        <v>91</v>
      </c>
      <c r="C26" s="882"/>
      <c r="D26" s="882"/>
      <c r="E26" s="882"/>
      <c r="F26" s="882"/>
      <c r="G26" s="882"/>
    </row>
    <row r="27" spans="2:7" ht="8.25" customHeight="1">
      <c r="B27" s="121"/>
      <c r="C27" s="122"/>
      <c r="D27" s="122"/>
      <c r="E27" s="122"/>
      <c r="F27" s="122"/>
    </row>
    <row r="28" spans="2:7" ht="27" customHeight="1">
      <c r="E28" s="17" t="s">
        <v>99</v>
      </c>
      <c r="F28" s="880">
        <f>入力シート!C2</f>
        <v>0</v>
      </c>
      <c r="G28" s="880"/>
    </row>
    <row r="29" spans="2:7" ht="27">
      <c r="B29" s="233" t="s">
        <v>48</v>
      </c>
      <c r="C29" s="234" t="s">
        <v>49</v>
      </c>
      <c r="D29" s="233" t="s">
        <v>9</v>
      </c>
      <c r="E29" s="234" t="s">
        <v>1</v>
      </c>
      <c r="F29" s="187" t="s">
        <v>220</v>
      </c>
      <c r="G29" s="235" t="s">
        <v>20</v>
      </c>
    </row>
    <row r="30" spans="2:7" ht="29.25" customHeight="1">
      <c r="B30" s="2">
        <v>21</v>
      </c>
      <c r="C30" s="1">
        <f>入力シート!B32</f>
        <v>0</v>
      </c>
      <c r="D30" s="2">
        <f>入力シート!C32</f>
        <v>0</v>
      </c>
      <c r="E30" s="124">
        <f>入力シート!D32</f>
        <v>0</v>
      </c>
      <c r="F30" s="125"/>
      <c r="G30" s="126" t="str">
        <f>入力シート!E32</f>
        <v>-</v>
      </c>
    </row>
    <row r="31" spans="2:7" ht="29.25" customHeight="1">
      <c r="B31" s="2">
        <v>22</v>
      </c>
      <c r="C31" s="1">
        <f>入力シート!B33</f>
        <v>0</v>
      </c>
      <c r="D31" s="2">
        <f>入力シート!C33</f>
        <v>0</v>
      </c>
      <c r="E31" s="124">
        <f>入力シート!D33</f>
        <v>0</v>
      </c>
      <c r="F31" s="125"/>
      <c r="G31" s="126" t="str">
        <f>入力シート!E33</f>
        <v>-</v>
      </c>
    </row>
    <row r="32" spans="2:7" ht="29.25" customHeight="1">
      <c r="B32" s="2">
        <v>23</v>
      </c>
      <c r="C32" s="1">
        <f>入力シート!B34</f>
        <v>0</v>
      </c>
      <c r="D32" s="2">
        <f>入力シート!C34</f>
        <v>0</v>
      </c>
      <c r="E32" s="124">
        <f>入力シート!D34</f>
        <v>0</v>
      </c>
      <c r="F32" s="125"/>
      <c r="G32" s="126" t="str">
        <f>入力シート!E34</f>
        <v>-</v>
      </c>
    </row>
    <row r="33" spans="2:7" ht="29.25" customHeight="1">
      <c r="B33" s="2">
        <v>24</v>
      </c>
      <c r="C33" s="1">
        <f>入力シート!B35</f>
        <v>0</v>
      </c>
      <c r="D33" s="2">
        <f>入力シート!C35</f>
        <v>0</v>
      </c>
      <c r="E33" s="124">
        <f>入力シート!D35</f>
        <v>0</v>
      </c>
      <c r="F33" s="125"/>
      <c r="G33" s="126" t="str">
        <f>入力シート!E35</f>
        <v>-</v>
      </c>
    </row>
    <row r="34" spans="2:7" ht="29.25" customHeight="1">
      <c r="B34" s="2">
        <v>25</v>
      </c>
      <c r="C34" s="1">
        <f>入力シート!B36</f>
        <v>0</v>
      </c>
      <c r="D34" s="2">
        <f>入力シート!C36</f>
        <v>0</v>
      </c>
      <c r="E34" s="124">
        <f>入力シート!D36</f>
        <v>0</v>
      </c>
      <c r="F34" s="125"/>
      <c r="G34" s="126" t="str">
        <f>入力シート!E36</f>
        <v>-</v>
      </c>
    </row>
    <row r="35" spans="2:7" ht="29.25" customHeight="1">
      <c r="B35" s="2">
        <v>26</v>
      </c>
      <c r="C35" s="1">
        <f>入力シート!B37</f>
        <v>0</v>
      </c>
      <c r="D35" s="2">
        <f>入力シート!C37</f>
        <v>0</v>
      </c>
      <c r="E35" s="124">
        <f>入力シート!D37</f>
        <v>0</v>
      </c>
      <c r="F35" s="125"/>
      <c r="G35" s="126" t="str">
        <f>入力シート!E37</f>
        <v>-</v>
      </c>
    </row>
    <row r="36" spans="2:7" ht="29.25" customHeight="1">
      <c r="B36" s="2">
        <v>27</v>
      </c>
      <c r="C36" s="1">
        <f>入力シート!B38</f>
        <v>0</v>
      </c>
      <c r="D36" s="2">
        <f>入力シート!C38</f>
        <v>0</v>
      </c>
      <c r="E36" s="124">
        <f>入力シート!D38</f>
        <v>0</v>
      </c>
      <c r="F36" s="125"/>
      <c r="G36" s="126" t="str">
        <f>入力シート!E38</f>
        <v>-</v>
      </c>
    </row>
    <row r="37" spans="2:7" ht="29.25" customHeight="1">
      <c r="B37" s="2">
        <v>28</v>
      </c>
      <c r="C37" s="1">
        <f>入力シート!B39</f>
        <v>0</v>
      </c>
      <c r="D37" s="2">
        <f>入力シート!C39</f>
        <v>0</v>
      </c>
      <c r="E37" s="124">
        <f>入力シート!D39</f>
        <v>0</v>
      </c>
      <c r="F37" s="125"/>
      <c r="G37" s="126" t="str">
        <f>入力シート!E39</f>
        <v>-</v>
      </c>
    </row>
    <row r="38" spans="2:7" ht="29.25" customHeight="1">
      <c r="B38" s="2">
        <v>29</v>
      </c>
      <c r="C38" s="1">
        <f>入力シート!B40</f>
        <v>0</v>
      </c>
      <c r="D38" s="2">
        <f>入力シート!C40</f>
        <v>0</v>
      </c>
      <c r="E38" s="124">
        <f>入力シート!D40</f>
        <v>0</v>
      </c>
      <c r="F38" s="125"/>
      <c r="G38" s="126" t="str">
        <f>入力シート!E40</f>
        <v>-</v>
      </c>
    </row>
    <row r="39" spans="2:7" ht="29.25" customHeight="1">
      <c r="B39" s="2">
        <v>30</v>
      </c>
      <c r="C39" s="1">
        <f>入力シート!B41</f>
        <v>0</v>
      </c>
      <c r="D39" s="2">
        <f>入力シート!C41</f>
        <v>0</v>
      </c>
      <c r="E39" s="124">
        <f>入力シート!D41</f>
        <v>0</v>
      </c>
      <c r="F39" s="125"/>
      <c r="G39" s="126" t="str">
        <f>入力シート!E41</f>
        <v>-</v>
      </c>
    </row>
    <row r="40" spans="2:7" ht="29.25" customHeight="1">
      <c r="B40" s="2">
        <v>31</v>
      </c>
      <c r="C40" s="1">
        <f>入力シート!B42</f>
        <v>0</v>
      </c>
      <c r="D40" s="2">
        <f>入力シート!C42</f>
        <v>0</v>
      </c>
      <c r="E40" s="124">
        <f>入力シート!D42</f>
        <v>0</v>
      </c>
      <c r="F40" s="125"/>
      <c r="G40" s="126" t="str">
        <f>入力シート!E42</f>
        <v>-</v>
      </c>
    </row>
    <row r="41" spans="2:7" ht="29.25" customHeight="1">
      <c r="B41" s="2">
        <v>32</v>
      </c>
      <c r="C41" s="1">
        <f>入力シート!B43</f>
        <v>0</v>
      </c>
      <c r="D41" s="2">
        <f>入力シート!C43</f>
        <v>0</v>
      </c>
      <c r="E41" s="124">
        <f>入力シート!D43</f>
        <v>0</v>
      </c>
      <c r="F41" s="125"/>
      <c r="G41" s="126" t="str">
        <f>入力シート!E43</f>
        <v>-</v>
      </c>
    </row>
    <row r="42" spans="2:7" ht="29.25" customHeight="1">
      <c r="B42" s="2">
        <v>33</v>
      </c>
      <c r="C42" s="1">
        <f>入力シート!B44</f>
        <v>0</v>
      </c>
      <c r="D42" s="2">
        <f>入力シート!C44</f>
        <v>0</v>
      </c>
      <c r="E42" s="124">
        <f>入力シート!D44</f>
        <v>0</v>
      </c>
      <c r="F42" s="125"/>
      <c r="G42" s="126" t="str">
        <f>入力シート!E44</f>
        <v>-</v>
      </c>
    </row>
    <row r="43" spans="2:7" ht="29.25" customHeight="1">
      <c r="B43" s="2">
        <v>34</v>
      </c>
      <c r="C43" s="1">
        <f>入力シート!B45</f>
        <v>0</v>
      </c>
      <c r="D43" s="2">
        <f>入力シート!C45</f>
        <v>0</v>
      </c>
      <c r="E43" s="124">
        <f>入力シート!D45</f>
        <v>0</v>
      </c>
      <c r="F43" s="125"/>
      <c r="G43" s="126" t="str">
        <f>入力シート!E45</f>
        <v>-</v>
      </c>
    </row>
    <row r="44" spans="2:7" ht="29.25" customHeight="1">
      <c r="B44" s="2">
        <v>35</v>
      </c>
      <c r="C44" s="1">
        <f>入力シート!B46</f>
        <v>0</v>
      </c>
      <c r="D44" s="2">
        <f>入力シート!C46</f>
        <v>0</v>
      </c>
      <c r="E44" s="124">
        <f>入力シート!D46</f>
        <v>0</v>
      </c>
      <c r="F44" s="125"/>
      <c r="G44" s="126" t="str">
        <f>入力シート!E46</f>
        <v>-</v>
      </c>
    </row>
    <row r="45" spans="2:7" ht="29.25" customHeight="1">
      <c r="B45" s="2">
        <v>36</v>
      </c>
      <c r="C45" s="1">
        <f>入力シート!B47</f>
        <v>0</v>
      </c>
      <c r="D45" s="2">
        <f>入力シート!C47</f>
        <v>0</v>
      </c>
      <c r="E45" s="124">
        <f>入力シート!D47</f>
        <v>0</v>
      </c>
      <c r="F45" s="125"/>
      <c r="G45" s="126" t="str">
        <f>入力シート!E47</f>
        <v>-</v>
      </c>
    </row>
    <row r="46" spans="2:7" ht="29.25" customHeight="1">
      <c r="B46" s="2">
        <v>37</v>
      </c>
      <c r="C46" s="1">
        <f>入力シート!B48</f>
        <v>0</v>
      </c>
      <c r="D46" s="2">
        <f>入力シート!C48</f>
        <v>0</v>
      </c>
      <c r="E46" s="124">
        <f>入力シート!D48</f>
        <v>0</v>
      </c>
      <c r="F46" s="125"/>
      <c r="G46" s="126" t="str">
        <f>入力シート!E48</f>
        <v>-</v>
      </c>
    </row>
    <row r="47" spans="2:7" ht="29.25" customHeight="1">
      <c r="B47" s="2">
        <v>38</v>
      </c>
      <c r="C47" s="1">
        <f>入力シート!B49</f>
        <v>0</v>
      </c>
      <c r="D47" s="2">
        <f>入力シート!C49</f>
        <v>0</v>
      </c>
      <c r="E47" s="124">
        <f>入力シート!D49</f>
        <v>0</v>
      </c>
      <c r="F47" s="125"/>
      <c r="G47" s="126" t="str">
        <f>入力シート!E49</f>
        <v>-</v>
      </c>
    </row>
    <row r="48" spans="2:7" ht="29.25" customHeight="1">
      <c r="B48" s="2">
        <v>39</v>
      </c>
      <c r="C48" s="1">
        <f>入力シート!B50</f>
        <v>0</v>
      </c>
      <c r="D48" s="2">
        <f>入力シート!C50</f>
        <v>0</v>
      </c>
      <c r="E48" s="124">
        <f>入力シート!D50</f>
        <v>0</v>
      </c>
      <c r="F48" s="125"/>
      <c r="G48" s="126" t="str">
        <f>入力シート!E50</f>
        <v>-</v>
      </c>
    </row>
    <row r="49" spans="2:7" ht="29.25" customHeight="1">
      <c r="B49" s="2">
        <v>40</v>
      </c>
      <c r="C49" s="1">
        <f>入力シート!B51</f>
        <v>0</v>
      </c>
      <c r="D49" s="2">
        <f>入力シート!C51</f>
        <v>0</v>
      </c>
      <c r="E49" s="124">
        <f>入力シート!D51</f>
        <v>0</v>
      </c>
      <c r="F49" s="125"/>
      <c r="G49" s="126" t="str">
        <f>入力シート!E51</f>
        <v>-</v>
      </c>
    </row>
    <row r="51" spans="2:7" ht="17.25" customHeight="1">
      <c r="B51" s="881" t="s">
        <v>91</v>
      </c>
      <c r="C51" s="882"/>
      <c r="D51" s="882"/>
      <c r="E51" s="882"/>
      <c r="F51" s="882"/>
      <c r="G51" s="882"/>
    </row>
    <row r="52" spans="2:7" ht="8.25" customHeight="1">
      <c r="B52" s="121"/>
      <c r="C52" s="122"/>
      <c r="D52" s="122"/>
      <c r="E52" s="122"/>
      <c r="F52" s="122"/>
    </row>
    <row r="53" spans="2:7" ht="27" customHeight="1">
      <c r="E53" s="17" t="s">
        <v>99</v>
      </c>
      <c r="F53" s="880">
        <f>入力シート!C2</f>
        <v>0</v>
      </c>
      <c r="G53" s="880"/>
    </row>
    <row r="54" spans="2:7" ht="27">
      <c r="B54" s="233" t="s">
        <v>48</v>
      </c>
      <c r="C54" s="234" t="s">
        <v>49</v>
      </c>
      <c r="D54" s="233" t="s">
        <v>9</v>
      </c>
      <c r="E54" s="234" t="s">
        <v>1</v>
      </c>
      <c r="F54" s="187" t="s">
        <v>220</v>
      </c>
      <c r="G54" s="235" t="s">
        <v>20</v>
      </c>
    </row>
    <row r="55" spans="2:7" ht="29.25" customHeight="1">
      <c r="B55" s="2">
        <v>41</v>
      </c>
      <c r="C55" s="1">
        <f>入力シート!B52</f>
        <v>0</v>
      </c>
      <c r="D55" s="2">
        <f>入力シート!C52</f>
        <v>0</v>
      </c>
      <c r="E55" s="124">
        <f>入力シート!D52</f>
        <v>0</v>
      </c>
      <c r="F55" s="125"/>
      <c r="G55" s="126" t="str">
        <f>入力シート!E52</f>
        <v>-</v>
      </c>
    </row>
    <row r="56" spans="2:7" ht="29.25" customHeight="1">
      <c r="B56" s="2">
        <v>42</v>
      </c>
      <c r="C56" s="1">
        <f>入力シート!B53</f>
        <v>0</v>
      </c>
      <c r="D56" s="2">
        <f>入力シート!C53</f>
        <v>0</v>
      </c>
      <c r="E56" s="124">
        <f>入力シート!D53</f>
        <v>0</v>
      </c>
      <c r="F56" s="125"/>
      <c r="G56" s="126" t="str">
        <f>入力シート!E53</f>
        <v>-</v>
      </c>
    </row>
    <row r="57" spans="2:7" ht="29.25" customHeight="1">
      <c r="B57" s="2">
        <v>43</v>
      </c>
      <c r="C57" s="1">
        <f>入力シート!B54</f>
        <v>0</v>
      </c>
      <c r="D57" s="2">
        <f>入力シート!C54</f>
        <v>0</v>
      </c>
      <c r="E57" s="124">
        <f>入力シート!D54</f>
        <v>0</v>
      </c>
      <c r="F57" s="125"/>
      <c r="G57" s="126" t="str">
        <f>入力シート!E54</f>
        <v>-</v>
      </c>
    </row>
    <row r="58" spans="2:7" ht="29.25" customHeight="1">
      <c r="B58" s="2">
        <v>44</v>
      </c>
      <c r="C58" s="1">
        <f>入力シート!B55</f>
        <v>0</v>
      </c>
      <c r="D58" s="2">
        <f>入力シート!C55</f>
        <v>0</v>
      </c>
      <c r="E58" s="124">
        <f>入力シート!D55</f>
        <v>0</v>
      </c>
      <c r="F58" s="125"/>
      <c r="G58" s="126" t="str">
        <f>入力シート!E55</f>
        <v>-</v>
      </c>
    </row>
    <row r="59" spans="2:7" ht="29.25" customHeight="1">
      <c r="B59" s="2">
        <v>45</v>
      </c>
      <c r="C59" s="1">
        <f>入力シート!B56</f>
        <v>0</v>
      </c>
      <c r="D59" s="2">
        <f>入力シート!C56</f>
        <v>0</v>
      </c>
      <c r="E59" s="124">
        <f>入力シート!D56</f>
        <v>0</v>
      </c>
      <c r="F59" s="125"/>
      <c r="G59" s="126" t="str">
        <f>入力シート!E56</f>
        <v>-</v>
      </c>
    </row>
    <row r="60" spans="2:7" ht="29.25" customHeight="1">
      <c r="B60" s="2">
        <v>46</v>
      </c>
      <c r="C60" s="1">
        <f>入力シート!B57</f>
        <v>0</v>
      </c>
      <c r="D60" s="2">
        <f>入力シート!C57</f>
        <v>0</v>
      </c>
      <c r="E60" s="124">
        <f>入力シート!D57</f>
        <v>0</v>
      </c>
      <c r="F60" s="125"/>
      <c r="G60" s="126" t="str">
        <f>入力シート!E57</f>
        <v>-</v>
      </c>
    </row>
    <row r="61" spans="2:7" ht="29.25" customHeight="1">
      <c r="B61" s="2">
        <v>47</v>
      </c>
      <c r="C61" s="1">
        <f>入力シート!B58</f>
        <v>0</v>
      </c>
      <c r="D61" s="2">
        <f>入力シート!C58</f>
        <v>0</v>
      </c>
      <c r="E61" s="124">
        <f>入力シート!D58</f>
        <v>0</v>
      </c>
      <c r="F61" s="125"/>
      <c r="G61" s="126" t="str">
        <f>入力シート!E58</f>
        <v>-</v>
      </c>
    </row>
    <row r="62" spans="2:7" ht="29.25" customHeight="1">
      <c r="B62" s="2">
        <v>48</v>
      </c>
      <c r="C62" s="1">
        <f>入力シート!B59</f>
        <v>0</v>
      </c>
      <c r="D62" s="2">
        <f>入力シート!C59</f>
        <v>0</v>
      </c>
      <c r="E62" s="124">
        <f>入力シート!D59</f>
        <v>0</v>
      </c>
      <c r="F62" s="125"/>
      <c r="G62" s="126" t="str">
        <f>入力シート!E59</f>
        <v>-</v>
      </c>
    </row>
    <row r="63" spans="2:7" ht="29.25" customHeight="1">
      <c r="B63" s="2">
        <v>49</v>
      </c>
      <c r="C63" s="1">
        <f>入力シート!B60</f>
        <v>0</v>
      </c>
      <c r="D63" s="2">
        <f>入力シート!C60</f>
        <v>0</v>
      </c>
      <c r="E63" s="124">
        <f>入力シート!D60</f>
        <v>0</v>
      </c>
      <c r="F63" s="125"/>
      <c r="G63" s="126" t="str">
        <f>入力シート!E60</f>
        <v>-</v>
      </c>
    </row>
    <row r="64" spans="2:7" ht="29.25" customHeight="1">
      <c r="B64" s="2">
        <v>50</v>
      </c>
      <c r="C64" s="1">
        <f>入力シート!B61</f>
        <v>0</v>
      </c>
      <c r="D64" s="2">
        <f>入力シート!C61</f>
        <v>0</v>
      </c>
      <c r="E64" s="124">
        <f>入力シート!D61</f>
        <v>0</v>
      </c>
      <c r="F64" s="125"/>
      <c r="G64" s="126" t="str">
        <f>入力シート!E61</f>
        <v>-</v>
      </c>
    </row>
    <row r="65" spans="2:7" ht="29.25" customHeight="1">
      <c r="B65" s="2">
        <v>51</v>
      </c>
      <c r="C65" s="1">
        <f>入力シート!B62</f>
        <v>0</v>
      </c>
      <c r="D65" s="2">
        <f>入力シート!C62</f>
        <v>0</v>
      </c>
      <c r="E65" s="124">
        <f>入力シート!D62</f>
        <v>0</v>
      </c>
      <c r="F65" s="125"/>
      <c r="G65" s="126" t="str">
        <f>入力シート!E62</f>
        <v>-</v>
      </c>
    </row>
    <row r="66" spans="2:7" ht="29.25" customHeight="1">
      <c r="B66" s="2">
        <v>52</v>
      </c>
      <c r="C66" s="1">
        <f>入力シート!B63</f>
        <v>0</v>
      </c>
      <c r="D66" s="2">
        <f>入力シート!C63</f>
        <v>0</v>
      </c>
      <c r="E66" s="124">
        <f>入力シート!D63</f>
        <v>0</v>
      </c>
      <c r="F66" s="125"/>
      <c r="G66" s="126" t="str">
        <f>入力シート!E63</f>
        <v>-</v>
      </c>
    </row>
    <row r="67" spans="2:7" ht="29.25" customHeight="1">
      <c r="B67" s="2">
        <v>53</v>
      </c>
      <c r="C67" s="1">
        <f>入力シート!B64</f>
        <v>0</v>
      </c>
      <c r="D67" s="2">
        <f>入力シート!C64</f>
        <v>0</v>
      </c>
      <c r="E67" s="124">
        <f>入力シート!D64</f>
        <v>0</v>
      </c>
      <c r="F67" s="125"/>
      <c r="G67" s="126" t="str">
        <f>入力シート!E64</f>
        <v>-</v>
      </c>
    </row>
    <row r="68" spans="2:7" ht="29.25" customHeight="1">
      <c r="B68" s="2">
        <v>54</v>
      </c>
      <c r="C68" s="1">
        <f>入力シート!B65</f>
        <v>0</v>
      </c>
      <c r="D68" s="2">
        <f>入力シート!C65</f>
        <v>0</v>
      </c>
      <c r="E68" s="124">
        <f>入力シート!D65</f>
        <v>0</v>
      </c>
      <c r="F68" s="125"/>
      <c r="G68" s="126" t="str">
        <f>入力シート!E65</f>
        <v>-</v>
      </c>
    </row>
    <row r="69" spans="2:7" ht="29.25" customHeight="1">
      <c r="B69" s="2">
        <v>55</v>
      </c>
      <c r="C69" s="1">
        <f>入力シート!B66</f>
        <v>0</v>
      </c>
      <c r="D69" s="2">
        <f>入力シート!C66</f>
        <v>0</v>
      </c>
      <c r="E69" s="124">
        <f>入力シート!D66</f>
        <v>0</v>
      </c>
      <c r="F69" s="125"/>
      <c r="G69" s="126" t="str">
        <f>入力シート!E66</f>
        <v>-</v>
      </c>
    </row>
    <row r="70" spans="2:7" ht="29.25" customHeight="1">
      <c r="B70" s="2">
        <v>56</v>
      </c>
      <c r="C70" s="1">
        <f>入力シート!B67</f>
        <v>0</v>
      </c>
      <c r="D70" s="2">
        <f>入力シート!C67</f>
        <v>0</v>
      </c>
      <c r="E70" s="124">
        <f>入力シート!D67</f>
        <v>0</v>
      </c>
      <c r="F70" s="125"/>
      <c r="G70" s="126" t="str">
        <f>入力シート!E67</f>
        <v>-</v>
      </c>
    </row>
    <row r="71" spans="2:7" ht="29.25" customHeight="1">
      <c r="B71" s="2">
        <v>57</v>
      </c>
      <c r="C71" s="1">
        <f>入力シート!B68</f>
        <v>0</v>
      </c>
      <c r="D71" s="2">
        <f>入力シート!C68</f>
        <v>0</v>
      </c>
      <c r="E71" s="124">
        <f>入力シート!D68</f>
        <v>0</v>
      </c>
      <c r="F71" s="125"/>
      <c r="G71" s="126" t="str">
        <f>入力シート!E68</f>
        <v>-</v>
      </c>
    </row>
    <row r="72" spans="2:7" ht="29.25" customHeight="1">
      <c r="B72" s="2">
        <v>58</v>
      </c>
      <c r="C72" s="1">
        <f>入力シート!B69</f>
        <v>0</v>
      </c>
      <c r="D72" s="2">
        <f>入力シート!C69</f>
        <v>0</v>
      </c>
      <c r="E72" s="124">
        <f>入力シート!D69</f>
        <v>0</v>
      </c>
      <c r="F72" s="125"/>
      <c r="G72" s="126" t="str">
        <f>入力シート!E69</f>
        <v>-</v>
      </c>
    </row>
    <row r="73" spans="2:7" ht="29.25" customHeight="1">
      <c r="B73" s="2">
        <v>59</v>
      </c>
      <c r="C73" s="1">
        <f>入力シート!B70</f>
        <v>0</v>
      </c>
      <c r="D73" s="2">
        <f>入力シート!C70</f>
        <v>0</v>
      </c>
      <c r="E73" s="124">
        <f>入力シート!D70</f>
        <v>0</v>
      </c>
      <c r="F73" s="125"/>
      <c r="G73" s="126" t="str">
        <f>入力シート!E70</f>
        <v>-</v>
      </c>
    </row>
    <row r="74" spans="2:7" ht="29.25" customHeight="1">
      <c r="B74" s="2">
        <v>60</v>
      </c>
      <c r="C74" s="1">
        <f>入力シート!B71</f>
        <v>0</v>
      </c>
      <c r="D74" s="2">
        <f>入力シート!C71</f>
        <v>0</v>
      </c>
      <c r="E74" s="124">
        <f>入力シート!D71</f>
        <v>0</v>
      </c>
      <c r="F74" s="125"/>
      <c r="G74" s="126" t="str">
        <f>入力シート!E71</f>
        <v>-</v>
      </c>
    </row>
    <row r="76" spans="2:7" ht="17.25" customHeight="1">
      <c r="B76" s="881" t="s">
        <v>91</v>
      </c>
      <c r="C76" s="882"/>
      <c r="D76" s="882"/>
      <c r="E76" s="882"/>
      <c r="F76" s="882"/>
      <c r="G76" s="882"/>
    </row>
    <row r="77" spans="2:7" ht="8.25" customHeight="1">
      <c r="B77" s="121"/>
      <c r="C77" s="122"/>
      <c r="D77" s="122"/>
      <c r="E77" s="122"/>
      <c r="F77" s="122"/>
    </row>
    <row r="78" spans="2:7" ht="27" customHeight="1">
      <c r="E78" s="17" t="s">
        <v>99</v>
      </c>
      <c r="F78" s="880">
        <f>入力シート!C2</f>
        <v>0</v>
      </c>
      <c r="G78" s="880"/>
    </row>
    <row r="79" spans="2:7" ht="27">
      <c r="B79" s="233" t="s">
        <v>48</v>
      </c>
      <c r="C79" s="234" t="s">
        <v>49</v>
      </c>
      <c r="D79" s="233" t="s">
        <v>9</v>
      </c>
      <c r="E79" s="234" t="s">
        <v>1</v>
      </c>
      <c r="F79" s="187" t="s">
        <v>220</v>
      </c>
      <c r="G79" s="235" t="s">
        <v>20</v>
      </c>
    </row>
    <row r="80" spans="2:7" ht="29.25" customHeight="1">
      <c r="B80" s="2">
        <v>61</v>
      </c>
      <c r="C80" s="1">
        <f>入力シート!B72</f>
        <v>0</v>
      </c>
      <c r="D80" s="2">
        <f>入力シート!C72</f>
        <v>0</v>
      </c>
      <c r="E80" s="124">
        <f>入力シート!D72</f>
        <v>0</v>
      </c>
      <c r="F80" s="125"/>
      <c r="G80" s="126" t="str">
        <f>入力シート!E72</f>
        <v>-</v>
      </c>
    </row>
    <row r="81" spans="2:7" ht="29.25" customHeight="1">
      <c r="B81" s="2">
        <v>62</v>
      </c>
      <c r="C81" s="1">
        <f>入力シート!B73</f>
        <v>0</v>
      </c>
      <c r="D81" s="2">
        <f>入力シート!C73</f>
        <v>0</v>
      </c>
      <c r="E81" s="124">
        <f>入力シート!D73</f>
        <v>0</v>
      </c>
      <c r="F81" s="125"/>
      <c r="G81" s="126" t="str">
        <f>入力シート!E73</f>
        <v>-</v>
      </c>
    </row>
    <row r="82" spans="2:7" ht="29.25" customHeight="1">
      <c r="B82" s="2">
        <v>63</v>
      </c>
      <c r="C82" s="1">
        <f>入力シート!B74</f>
        <v>0</v>
      </c>
      <c r="D82" s="2">
        <f>入力シート!C74</f>
        <v>0</v>
      </c>
      <c r="E82" s="124">
        <f>入力シート!D74</f>
        <v>0</v>
      </c>
      <c r="F82" s="125"/>
      <c r="G82" s="126" t="str">
        <f>入力シート!E74</f>
        <v>-</v>
      </c>
    </row>
    <row r="83" spans="2:7" ht="29.25" customHeight="1">
      <c r="B83" s="2">
        <v>64</v>
      </c>
      <c r="C83" s="1">
        <f>入力シート!B75</f>
        <v>0</v>
      </c>
      <c r="D83" s="2">
        <f>入力シート!C75</f>
        <v>0</v>
      </c>
      <c r="E83" s="124">
        <f>入力シート!D75</f>
        <v>0</v>
      </c>
      <c r="F83" s="125"/>
      <c r="G83" s="126" t="str">
        <f>入力シート!E75</f>
        <v>-</v>
      </c>
    </row>
    <row r="84" spans="2:7" ht="29.25" customHeight="1">
      <c r="B84" s="2">
        <v>65</v>
      </c>
      <c r="C84" s="1">
        <f>入力シート!B76</f>
        <v>0</v>
      </c>
      <c r="D84" s="2">
        <f>入力シート!C76</f>
        <v>0</v>
      </c>
      <c r="E84" s="124">
        <f>入力シート!D76</f>
        <v>0</v>
      </c>
      <c r="F84" s="125"/>
      <c r="G84" s="126" t="str">
        <f>入力シート!E76</f>
        <v>-</v>
      </c>
    </row>
    <row r="85" spans="2:7" ht="29.25" customHeight="1">
      <c r="B85" s="2">
        <v>66</v>
      </c>
      <c r="C85" s="1">
        <f>入力シート!B77</f>
        <v>0</v>
      </c>
      <c r="D85" s="2">
        <f>入力シート!C77</f>
        <v>0</v>
      </c>
      <c r="E85" s="124">
        <f>入力シート!D77</f>
        <v>0</v>
      </c>
      <c r="F85" s="125"/>
      <c r="G85" s="126" t="str">
        <f>入力シート!E77</f>
        <v>-</v>
      </c>
    </row>
    <row r="86" spans="2:7" ht="29.25" customHeight="1">
      <c r="B86" s="2">
        <v>67</v>
      </c>
      <c r="C86" s="1">
        <f>入力シート!B78</f>
        <v>0</v>
      </c>
      <c r="D86" s="2">
        <f>入力シート!C78</f>
        <v>0</v>
      </c>
      <c r="E86" s="124">
        <f>入力シート!D78</f>
        <v>0</v>
      </c>
      <c r="F86" s="125"/>
      <c r="G86" s="126" t="str">
        <f>入力シート!E78</f>
        <v>-</v>
      </c>
    </row>
    <row r="87" spans="2:7" ht="29.25" customHeight="1">
      <c r="B87" s="2">
        <v>68</v>
      </c>
      <c r="C87" s="1">
        <f>入力シート!B79</f>
        <v>0</v>
      </c>
      <c r="D87" s="2">
        <f>入力シート!C79</f>
        <v>0</v>
      </c>
      <c r="E87" s="124">
        <f>入力シート!D79</f>
        <v>0</v>
      </c>
      <c r="F87" s="125"/>
      <c r="G87" s="126" t="str">
        <f>入力シート!E79</f>
        <v>-</v>
      </c>
    </row>
    <row r="88" spans="2:7" ht="29.25" customHeight="1">
      <c r="B88" s="2">
        <v>69</v>
      </c>
      <c r="C88" s="1">
        <f>入力シート!B80</f>
        <v>0</v>
      </c>
      <c r="D88" s="2">
        <f>入力シート!C80</f>
        <v>0</v>
      </c>
      <c r="E88" s="124">
        <f>入力シート!D80</f>
        <v>0</v>
      </c>
      <c r="F88" s="125"/>
      <c r="G88" s="126" t="str">
        <f>入力シート!E80</f>
        <v>-</v>
      </c>
    </row>
    <row r="89" spans="2:7" ht="29.25" customHeight="1">
      <c r="B89" s="2">
        <v>70</v>
      </c>
      <c r="C89" s="1">
        <f>入力シート!B81</f>
        <v>0</v>
      </c>
      <c r="D89" s="2">
        <f>入力シート!C81</f>
        <v>0</v>
      </c>
      <c r="E89" s="124">
        <f>入力シート!D81</f>
        <v>0</v>
      </c>
      <c r="F89" s="125"/>
      <c r="G89" s="126" t="str">
        <f>入力シート!E81</f>
        <v>-</v>
      </c>
    </row>
    <row r="90" spans="2:7" ht="29.25" customHeight="1">
      <c r="B90" s="2">
        <v>71</v>
      </c>
      <c r="C90" s="1">
        <f>入力シート!B82</f>
        <v>0</v>
      </c>
      <c r="D90" s="2">
        <f>入力シート!C82</f>
        <v>0</v>
      </c>
      <c r="E90" s="124">
        <f>入力シート!D82</f>
        <v>0</v>
      </c>
      <c r="F90" s="125"/>
      <c r="G90" s="126" t="str">
        <f>入力シート!E82</f>
        <v>-</v>
      </c>
    </row>
    <row r="91" spans="2:7" ht="29.25" customHeight="1">
      <c r="B91" s="2">
        <v>72</v>
      </c>
      <c r="C91" s="1">
        <f>入力シート!B83</f>
        <v>0</v>
      </c>
      <c r="D91" s="2">
        <f>入力シート!C83</f>
        <v>0</v>
      </c>
      <c r="E91" s="124">
        <f>入力シート!D83</f>
        <v>0</v>
      </c>
      <c r="F91" s="125"/>
      <c r="G91" s="126" t="str">
        <f>入力シート!E83</f>
        <v>-</v>
      </c>
    </row>
    <row r="92" spans="2:7" ht="29.25" customHeight="1">
      <c r="B92" s="2">
        <v>73</v>
      </c>
      <c r="C92" s="1">
        <f>入力シート!B84</f>
        <v>0</v>
      </c>
      <c r="D92" s="2">
        <f>入力シート!C84</f>
        <v>0</v>
      </c>
      <c r="E92" s="124">
        <f>入力シート!D84</f>
        <v>0</v>
      </c>
      <c r="F92" s="125"/>
      <c r="G92" s="126" t="str">
        <f>入力シート!E84</f>
        <v>-</v>
      </c>
    </row>
    <row r="93" spans="2:7" ht="29.25" customHeight="1">
      <c r="B93" s="2">
        <v>74</v>
      </c>
      <c r="C93" s="1">
        <f>入力シート!B85</f>
        <v>0</v>
      </c>
      <c r="D93" s="2">
        <f>入力シート!C85</f>
        <v>0</v>
      </c>
      <c r="E93" s="124">
        <f>入力シート!D85</f>
        <v>0</v>
      </c>
      <c r="F93" s="125"/>
      <c r="G93" s="126" t="str">
        <f>入力シート!E85</f>
        <v>-</v>
      </c>
    </row>
    <row r="94" spans="2:7" ht="29.25" customHeight="1">
      <c r="B94" s="2">
        <v>75</v>
      </c>
      <c r="C94" s="1">
        <f>入力シート!B86</f>
        <v>0</v>
      </c>
      <c r="D94" s="2">
        <f>入力シート!C86</f>
        <v>0</v>
      </c>
      <c r="E94" s="124">
        <f>入力シート!D86</f>
        <v>0</v>
      </c>
      <c r="F94" s="125"/>
      <c r="G94" s="126" t="str">
        <f>入力シート!E86</f>
        <v>-</v>
      </c>
    </row>
    <row r="95" spans="2:7" ht="29.25" customHeight="1">
      <c r="B95" s="2">
        <v>76</v>
      </c>
      <c r="C95" s="1">
        <f>入力シート!B87</f>
        <v>0</v>
      </c>
      <c r="D95" s="2">
        <f>入力シート!C87</f>
        <v>0</v>
      </c>
      <c r="E95" s="124">
        <f>入力シート!D87</f>
        <v>0</v>
      </c>
      <c r="F95" s="125"/>
      <c r="G95" s="126" t="str">
        <f>入力シート!E87</f>
        <v>-</v>
      </c>
    </row>
    <row r="96" spans="2:7" ht="29.25" customHeight="1">
      <c r="B96" s="2">
        <v>77</v>
      </c>
      <c r="C96" s="1">
        <f>入力シート!B88</f>
        <v>0</v>
      </c>
      <c r="D96" s="2">
        <f>入力シート!C88</f>
        <v>0</v>
      </c>
      <c r="E96" s="124">
        <f>入力シート!D88</f>
        <v>0</v>
      </c>
      <c r="F96" s="125"/>
      <c r="G96" s="126" t="str">
        <f>入力シート!E88</f>
        <v>-</v>
      </c>
    </row>
    <row r="97" spans="2:7" ht="29.25" customHeight="1">
      <c r="B97" s="2">
        <v>78</v>
      </c>
      <c r="C97" s="1">
        <f>入力シート!B89</f>
        <v>0</v>
      </c>
      <c r="D97" s="2">
        <f>入力シート!C89</f>
        <v>0</v>
      </c>
      <c r="E97" s="124">
        <f>入力シート!D89</f>
        <v>0</v>
      </c>
      <c r="F97" s="125"/>
      <c r="G97" s="126" t="str">
        <f>入力シート!E89</f>
        <v>-</v>
      </c>
    </row>
    <row r="98" spans="2:7" ht="29.25" customHeight="1">
      <c r="B98" s="2">
        <v>79</v>
      </c>
      <c r="C98" s="1">
        <f>入力シート!B90</f>
        <v>0</v>
      </c>
      <c r="D98" s="2">
        <f>入力シート!C90</f>
        <v>0</v>
      </c>
      <c r="E98" s="124">
        <f>入力シート!D90</f>
        <v>0</v>
      </c>
      <c r="F98" s="125"/>
      <c r="G98" s="126" t="str">
        <f>入力シート!E90</f>
        <v>-</v>
      </c>
    </row>
    <row r="99" spans="2:7" ht="29.25" customHeight="1">
      <c r="B99" s="2">
        <v>80</v>
      </c>
      <c r="C99" s="1">
        <f>入力シート!B91</f>
        <v>0</v>
      </c>
      <c r="D99" s="2">
        <f>入力シート!C91</f>
        <v>0</v>
      </c>
      <c r="E99" s="124">
        <f>入力シート!D91</f>
        <v>0</v>
      </c>
      <c r="F99" s="125"/>
      <c r="G99" s="126" t="str">
        <f>入力シート!E91</f>
        <v>-</v>
      </c>
    </row>
    <row r="101" spans="2:7" ht="17.25" customHeight="1">
      <c r="B101" s="881" t="s">
        <v>91</v>
      </c>
      <c r="C101" s="882"/>
      <c r="D101" s="882"/>
      <c r="E101" s="882"/>
      <c r="F101" s="882"/>
      <c r="G101" s="882"/>
    </row>
    <row r="102" spans="2:7" ht="8.25" customHeight="1">
      <c r="B102" s="121"/>
      <c r="C102" s="122"/>
      <c r="D102" s="122"/>
      <c r="E102" s="122"/>
      <c r="F102" s="122"/>
    </row>
    <row r="103" spans="2:7" ht="27" customHeight="1">
      <c r="E103" s="17" t="s">
        <v>99</v>
      </c>
      <c r="F103" s="880">
        <f>入力シート!C2</f>
        <v>0</v>
      </c>
      <c r="G103" s="880"/>
    </row>
    <row r="104" spans="2:7" ht="27">
      <c r="B104" s="233" t="s">
        <v>48</v>
      </c>
      <c r="C104" s="234" t="s">
        <v>49</v>
      </c>
      <c r="D104" s="233" t="s">
        <v>9</v>
      </c>
      <c r="E104" s="234" t="s">
        <v>1</v>
      </c>
      <c r="F104" s="187" t="s">
        <v>220</v>
      </c>
      <c r="G104" s="235" t="s">
        <v>20</v>
      </c>
    </row>
    <row r="105" spans="2:7" ht="29.25" customHeight="1">
      <c r="B105" s="2">
        <v>81</v>
      </c>
      <c r="C105" s="1">
        <f>入力シート!B92</f>
        <v>0</v>
      </c>
      <c r="D105" s="2">
        <f>入力シート!C92</f>
        <v>0</v>
      </c>
      <c r="E105" s="124">
        <f>入力シート!D92</f>
        <v>0</v>
      </c>
      <c r="F105" s="125"/>
      <c r="G105" s="126" t="str">
        <f>入力シート!E92</f>
        <v>-</v>
      </c>
    </row>
    <row r="106" spans="2:7" ht="29.25" customHeight="1">
      <c r="B106" s="2">
        <v>82</v>
      </c>
      <c r="C106" s="1">
        <f>入力シート!B93</f>
        <v>0</v>
      </c>
      <c r="D106" s="2">
        <f>入力シート!C93</f>
        <v>0</v>
      </c>
      <c r="E106" s="124">
        <f>入力シート!D93</f>
        <v>0</v>
      </c>
      <c r="F106" s="125"/>
      <c r="G106" s="126" t="str">
        <f>入力シート!E93</f>
        <v>-</v>
      </c>
    </row>
    <row r="107" spans="2:7" ht="29.25" customHeight="1">
      <c r="B107" s="2">
        <v>83</v>
      </c>
      <c r="C107" s="1">
        <f>入力シート!B94</f>
        <v>0</v>
      </c>
      <c r="D107" s="2">
        <f>入力シート!C94</f>
        <v>0</v>
      </c>
      <c r="E107" s="124">
        <f>入力シート!D94</f>
        <v>0</v>
      </c>
      <c r="F107" s="125"/>
      <c r="G107" s="126" t="str">
        <f>入力シート!E94</f>
        <v>-</v>
      </c>
    </row>
    <row r="108" spans="2:7" ht="29.25" customHeight="1">
      <c r="B108" s="2">
        <v>84</v>
      </c>
      <c r="C108" s="1">
        <f>入力シート!B95</f>
        <v>0</v>
      </c>
      <c r="D108" s="2">
        <f>入力シート!C95</f>
        <v>0</v>
      </c>
      <c r="E108" s="124">
        <f>入力シート!D95</f>
        <v>0</v>
      </c>
      <c r="F108" s="125"/>
      <c r="G108" s="126" t="str">
        <f>入力シート!E95</f>
        <v>-</v>
      </c>
    </row>
    <row r="109" spans="2:7" ht="29.25" customHeight="1">
      <c r="B109" s="2">
        <v>85</v>
      </c>
      <c r="C109" s="1">
        <f>入力シート!B96</f>
        <v>0</v>
      </c>
      <c r="D109" s="2">
        <f>入力シート!C96</f>
        <v>0</v>
      </c>
      <c r="E109" s="124">
        <f>入力シート!D96</f>
        <v>0</v>
      </c>
      <c r="F109" s="125"/>
      <c r="G109" s="126" t="str">
        <f>入力シート!E96</f>
        <v>-</v>
      </c>
    </row>
    <row r="110" spans="2:7" ht="29.25" customHeight="1">
      <c r="B110" s="2">
        <v>86</v>
      </c>
      <c r="C110" s="1">
        <f>入力シート!B97</f>
        <v>0</v>
      </c>
      <c r="D110" s="2">
        <f>入力シート!C97</f>
        <v>0</v>
      </c>
      <c r="E110" s="124">
        <f>入力シート!D97</f>
        <v>0</v>
      </c>
      <c r="F110" s="125"/>
      <c r="G110" s="126" t="str">
        <f>入力シート!E97</f>
        <v>-</v>
      </c>
    </row>
    <row r="111" spans="2:7" ht="29.25" customHeight="1">
      <c r="B111" s="2">
        <v>87</v>
      </c>
      <c r="C111" s="1">
        <f>入力シート!B98</f>
        <v>0</v>
      </c>
      <c r="D111" s="2">
        <f>入力シート!C98</f>
        <v>0</v>
      </c>
      <c r="E111" s="124">
        <f>入力シート!D98</f>
        <v>0</v>
      </c>
      <c r="F111" s="125"/>
      <c r="G111" s="126" t="str">
        <f>入力シート!E98</f>
        <v>-</v>
      </c>
    </row>
    <row r="112" spans="2:7" ht="29.25" customHeight="1">
      <c r="B112" s="2">
        <v>88</v>
      </c>
      <c r="C112" s="1">
        <f>入力シート!B99</f>
        <v>0</v>
      </c>
      <c r="D112" s="2">
        <f>入力シート!C99</f>
        <v>0</v>
      </c>
      <c r="E112" s="124">
        <f>入力シート!D99</f>
        <v>0</v>
      </c>
      <c r="F112" s="125"/>
      <c r="G112" s="126" t="str">
        <f>入力シート!E99</f>
        <v>-</v>
      </c>
    </row>
    <row r="113" spans="2:7" ht="29.25" customHeight="1">
      <c r="B113" s="2">
        <v>89</v>
      </c>
      <c r="C113" s="1">
        <f>入力シート!B100</f>
        <v>0</v>
      </c>
      <c r="D113" s="2">
        <f>入力シート!C100</f>
        <v>0</v>
      </c>
      <c r="E113" s="124">
        <f>入力シート!D100</f>
        <v>0</v>
      </c>
      <c r="F113" s="125"/>
      <c r="G113" s="126" t="str">
        <f>入力シート!E100</f>
        <v>-</v>
      </c>
    </row>
    <row r="114" spans="2:7" ht="29.25" customHeight="1">
      <c r="B114" s="2">
        <v>90</v>
      </c>
      <c r="C114" s="1">
        <f>入力シート!B101</f>
        <v>0</v>
      </c>
      <c r="D114" s="2">
        <f>入力シート!C101</f>
        <v>0</v>
      </c>
      <c r="E114" s="124">
        <f>入力シート!D101</f>
        <v>0</v>
      </c>
      <c r="F114" s="125"/>
      <c r="G114" s="126" t="str">
        <f>入力シート!E101</f>
        <v>-</v>
      </c>
    </row>
    <row r="115" spans="2:7" ht="29.25" customHeight="1">
      <c r="B115" s="2">
        <v>91</v>
      </c>
      <c r="C115" s="1">
        <f>入力シート!B102</f>
        <v>0</v>
      </c>
      <c r="D115" s="2">
        <f>入力シート!C102</f>
        <v>0</v>
      </c>
      <c r="E115" s="124">
        <f>入力シート!D102</f>
        <v>0</v>
      </c>
      <c r="F115" s="125"/>
      <c r="G115" s="126" t="str">
        <f>入力シート!E102</f>
        <v>-</v>
      </c>
    </row>
    <row r="116" spans="2:7" ht="29.25" customHeight="1">
      <c r="B116" s="2">
        <v>92</v>
      </c>
      <c r="C116" s="1">
        <f>入力シート!B103</f>
        <v>0</v>
      </c>
      <c r="D116" s="2">
        <f>入力シート!C103</f>
        <v>0</v>
      </c>
      <c r="E116" s="124">
        <f>入力シート!D103</f>
        <v>0</v>
      </c>
      <c r="F116" s="125"/>
      <c r="G116" s="126" t="str">
        <f>入力シート!E103</f>
        <v>-</v>
      </c>
    </row>
    <row r="117" spans="2:7" ht="29.25" customHeight="1">
      <c r="B117" s="2">
        <v>93</v>
      </c>
      <c r="C117" s="1">
        <f>入力シート!B104</f>
        <v>0</v>
      </c>
      <c r="D117" s="2">
        <f>入力シート!C104</f>
        <v>0</v>
      </c>
      <c r="E117" s="124">
        <f>入力シート!D104</f>
        <v>0</v>
      </c>
      <c r="F117" s="125"/>
      <c r="G117" s="126" t="str">
        <f>入力シート!E104</f>
        <v>-</v>
      </c>
    </row>
    <row r="118" spans="2:7" ht="29.25" customHeight="1">
      <c r="B118" s="2">
        <v>94</v>
      </c>
      <c r="C118" s="1">
        <f>入力シート!B105</f>
        <v>0</v>
      </c>
      <c r="D118" s="2">
        <f>入力シート!C105</f>
        <v>0</v>
      </c>
      <c r="E118" s="124">
        <f>入力シート!D105</f>
        <v>0</v>
      </c>
      <c r="F118" s="125"/>
      <c r="G118" s="126" t="str">
        <f>入力シート!E105</f>
        <v>-</v>
      </c>
    </row>
    <row r="119" spans="2:7" ht="29.25" customHeight="1">
      <c r="B119" s="2">
        <v>95</v>
      </c>
      <c r="C119" s="1">
        <f>入力シート!B106</f>
        <v>0</v>
      </c>
      <c r="D119" s="2">
        <f>入力シート!C106</f>
        <v>0</v>
      </c>
      <c r="E119" s="124">
        <f>入力シート!D106</f>
        <v>0</v>
      </c>
      <c r="F119" s="125"/>
      <c r="G119" s="126" t="str">
        <f>入力シート!E106</f>
        <v>-</v>
      </c>
    </row>
    <row r="120" spans="2:7" ht="29.25" customHeight="1">
      <c r="B120" s="2">
        <v>96</v>
      </c>
      <c r="C120" s="1">
        <f>入力シート!B107</f>
        <v>0</v>
      </c>
      <c r="D120" s="2">
        <f>入力シート!C107</f>
        <v>0</v>
      </c>
      <c r="E120" s="124">
        <f>入力シート!D107</f>
        <v>0</v>
      </c>
      <c r="F120" s="125"/>
      <c r="G120" s="126" t="str">
        <f>入力シート!E107</f>
        <v>-</v>
      </c>
    </row>
    <row r="121" spans="2:7" ht="29.25" customHeight="1">
      <c r="B121" s="2">
        <v>97</v>
      </c>
      <c r="C121" s="1">
        <f>入力シート!B108</f>
        <v>0</v>
      </c>
      <c r="D121" s="2">
        <f>入力シート!C108</f>
        <v>0</v>
      </c>
      <c r="E121" s="124">
        <f>入力シート!D108</f>
        <v>0</v>
      </c>
      <c r="F121" s="125"/>
      <c r="G121" s="126" t="str">
        <f>入力シート!E108</f>
        <v>-</v>
      </c>
    </row>
    <row r="122" spans="2:7" ht="29.25" customHeight="1">
      <c r="B122" s="2">
        <v>98</v>
      </c>
      <c r="C122" s="1">
        <f>入力シート!B109</f>
        <v>0</v>
      </c>
      <c r="D122" s="2">
        <f>入力シート!C109</f>
        <v>0</v>
      </c>
      <c r="E122" s="124">
        <f>入力シート!D109</f>
        <v>0</v>
      </c>
      <c r="F122" s="125"/>
      <c r="G122" s="126" t="str">
        <f>入力シート!E109</f>
        <v>-</v>
      </c>
    </row>
    <row r="123" spans="2:7" ht="29.25" customHeight="1">
      <c r="B123" s="2">
        <v>99</v>
      </c>
      <c r="C123" s="1">
        <f>入力シート!B110</f>
        <v>0</v>
      </c>
      <c r="D123" s="2">
        <f>入力シート!C110</f>
        <v>0</v>
      </c>
      <c r="E123" s="124">
        <f>入力シート!D110</f>
        <v>0</v>
      </c>
      <c r="F123" s="125"/>
      <c r="G123" s="126" t="str">
        <f>入力シート!E110</f>
        <v>-</v>
      </c>
    </row>
    <row r="124" spans="2:7" ht="29.25" customHeight="1">
      <c r="B124" s="2">
        <v>100</v>
      </c>
      <c r="C124" s="1">
        <f>入力シート!B111</f>
        <v>0</v>
      </c>
      <c r="D124" s="2">
        <f>入力シート!C111</f>
        <v>0</v>
      </c>
      <c r="E124" s="124">
        <f>入力シート!D111</f>
        <v>0</v>
      </c>
      <c r="F124" s="125"/>
      <c r="G124" s="126" t="str">
        <f>入力シート!E111</f>
        <v>-</v>
      </c>
    </row>
    <row r="127" spans="2:7" ht="17.25" customHeight="1">
      <c r="B127" s="881" t="s">
        <v>91</v>
      </c>
      <c r="C127" s="882"/>
      <c r="D127" s="882"/>
      <c r="E127" s="882"/>
      <c r="F127" s="882"/>
      <c r="G127" s="882"/>
    </row>
    <row r="128" spans="2:7" ht="8.25" customHeight="1">
      <c r="B128" s="121"/>
      <c r="C128" s="122"/>
      <c r="D128" s="122"/>
      <c r="E128" s="122"/>
      <c r="F128" s="122"/>
    </row>
    <row r="129" spans="2:7" ht="27" customHeight="1">
      <c r="E129" s="17" t="s">
        <v>99</v>
      </c>
      <c r="F129" s="880">
        <f>入力シート!C2</f>
        <v>0</v>
      </c>
      <c r="G129" s="880"/>
    </row>
    <row r="130" spans="2:7" ht="27">
      <c r="B130" s="233" t="s">
        <v>48</v>
      </c>
      <c r="C130" s="234" t="s">
        <v>49</v>
      </c>
      <c r="D130" s="233" t="s">
        <v>9</v>
      </c>
      <c r="E130" s="234" t="s">
        <v>1</v>
      </c>
      <c r="F130" s="187" t="s">
        <v>220</v>
      </c>
      <c r="G130" s="235" t="s">
        <v>20</v>
      </c>
    </row>
    <row r="131" spans="2:7" ht="29.25" customHeight="1">
      <c r="B131" s="2">
        <v>101</v>
      </c>
      <c r="C131" s="1">
        <f>入力シート!B112</f>
        <v>0</v>
      </c>
      <c r="D131" s="2">
        <f>入力シート!C112</f>
        <v>0</v>
      </c>
      <c r="E131" s="124">
        <f>入力シート!D112</f>
        <v>0</v>
      </c>
      <c r="F131" s="125"/>
      <c r="G131" s="126" t="str">
        <f>入力シート!E112</f>
        <v>-</v>
      </c>
    </row>
    <row r="132" spans="2:7" ht="29.25" customHeight="1">
      <c r="B132" s="2">
        <v>102</v>
      </c>
      <c r="C132" s="1">
        <f>入力シート!B113</f>
        <v>0</v>
      </c>
      <c r="D132" s="2">
        <f>入力シート!C113</f>
        <v>0</v>
      </c>
      <c r="E132" s="124">
        <f>入力シート!D113</f>
        <v>0</v>
      </c>
      <c r="F132" s="125"/>
      <c r="G132" s="126" t="str">
        <f>入力シート!E113</f>
        <v>-</v>
      </c>
    </row>
    <row r="133" spans="2:7" ht="29.25" customHeight="1">
      <c r="B133" s="2">
        <v>103</v>
      </c>
      <c r="C133" s="1">
        <f>入力シート!B114</f>
        <v>0</v>
      </c>
      <c r="D133" s="2">
        <f>入力シート!C114</f>
        <v>0</v>
      </c>
      <c r="E133" s="124">
        <f>入力シート!D114</f>
        <v>0</v>
      </c>
      <c r="F133" s="125"/>
      <c r="G133" s="126" t="str">
        <f>入力シート!E114</f>
        <v>-</v>
      </c>
    </row>
    <row r="134" spans="2:7" ht="29.25" customHeight="1">
      <c r="B134" s="2">
        <v>104</v>
      </c>
      <c r="C134" s="1">
        <f>入力シート!B115</f>
        <v>0</v>
      </c>
      <c r="D134" s="2">
        <f>入力シート!C115</f>
        <v>0</v>
      </c>
      <c r="E134" s="124">
        <f>入力シート!D115</f>
        <v>0</v>
      </c>
      <c r="F134" s="125"/>
      <c r="G134" s="126" t="str">
        <f>入力シート!E115</f>
        <v>-</v>
      </c>
    </row>
    <row r="135" spans="2:7" ht="29.25" customHeight="1">
      <c r="B135" s="2">
        <v>105</v>
      </c>
      <c r="C135" s="1">
        <f>入力シート!B116</f>
        <v>0</v>
      </c>
      <c r="D135" s="2">
        <f>入力シート!C116</f>
        <v>0</v>
      </c>
      <c r="E135" s="124">
        <f>入力シート!D116</f>
        <v>0</v>
      </c>
      <c r="F135" s="125"/>
      <c r="G135" s="126" t="str">
        <f>入力シート!E116</f>
        <v>-</v>
      </c>
    </row>
    <row r="136" spans="2:7" ht="29.25" customHeight="1">
      <c r="B136" s="2">
        <v>106</v>
      </c>
      <c r="C136" s="1">
        <f>入力シート!B117</f>
        <v>0</v>
      </c>
      <c r="D136" s="2">
        <f>入力シート!C117</f>
        <v>0</v>
      </c>
      <c r="E136" s="124">
        <f>入力シート!D117</f>
        <v>0</v>
      </c>
      <c r="F136" s="125"/>
      <c r="G136" s="126" t="str">
        <f>入力シート!E117</f>
        <v>-</v>
      </c>
    </row>
    <row r="137" spans="2:7" ht="29.25" customHeight="1">
      <c r="B137" s="2">
        <v>107</v>
      </c>
      <c r="C137" s="1">
        <f>入力シート!B118</f>
        <v>0</v>
      </c>
      <c r="D137" s="2">
        <f>入力シート!C118</f>
        <v>0</v>
      </c>
      <c r="E137" s="124">
        <f>入力シート!D118</f>
        <v>0</v>
      </c>
      <c r="F137" s="125"/>
      <c r="G137" s="126" t="str">
        <f>入力シート!E118</f>
        <v>-</v>
      </c>
    </row>
    <row r="138" spans="2:7" ht="29.25" customHeight="1">
      <c r="B138" s="2">
        <v>108</v>
      </c>
      <c r="C138" s="1">
        <f>入力シート!B119</f>
        <v>0</v>
      </c>
      <c r="D138" s="2">
        <f>入力シート!C119</f>
        <v>0</v>
      </c>
      <c r="E138" s="124">
        <f>入力シート!D119</f>
        <v>0</v>
      </c>
      <c r="F138" s="125"/>
      <c r="G138" s="126" t="str">
        <f>入力シート!E119</f>
        <v>-</v>
      </c>
    </row>
    <row r="139" spans="2:7" ht="29.25" customHeight="1">
      <c r="B139" s="2">
        <v>109</v>
      </c>
      <c r="C139" s="1">
        <f>入力シート!B120</f>
        <v>0</v>
      </c>
      <c r="D139" s="2">
        <f>入力シート!C120</f>
        <v>0</v>
      </c>
      <c r="E139" s="124">
        <f>入力シート!D120</f>
        <v>0</v>
      </c>
      <c r="F139" s="125"/>
      <c r="G139" s="126" t="str">
        <f>入力シート!E120</f>
        <v>-</v>
      </c>
    </row>
    <row r="140" spans="2:7" ht="29.25" customHeight="1">
      <c r="B140" s="2">
        <v>110</v>
      </c>
      <c r="C140" s="1">
        <f>入力シート!B121</f>
        <v>0</v>
      </c>
      <c r="D140" s="2">
        <f>入力シート!C121</f>
        <v>0</v>
      </c>
      <c r="E140" s="124">
        <f>入力シート!D121</f>
        <v>0</v>
      </c>
      <c r="F140" s="125"/>
      <c r="G140" s="126" t="str">
        <f>入力シート!E121</f>
        <v>-</v>
      </c>
    </row>
    <row r="141" spans="2:7" ht="29.25" customHeight="1">
      <c r="B141" s="2">
        <v>111</v>
      </c>
      <c r="C141" s="1">
        <f>入力シート!B122</f>
        <v>0</v>
      </c>
      <c r="D141" s="2">
        <f>入力シート!C122</f>
        <v>0</v>
      </c>
      <c r="E141" s="124">
        <f>入力シート!D122</f>
        <v>0</v>
      </c>
      <c r="F141" s="125"/>
      <c r="G141" s="126" t="str">
        <f>入力シート!E122</f>
        <v>-</v>
      </c>
    </row>
    <row r="142" spans="2:7" ht="29.25" customHeight="1">
      <c r="B142" s="2">
        <v>112</v>
      </c>
      <c r="C142" s="1">
        <f>入力シート!B123</f>
        <v>0</v>
      </c>
      <c r="D142" s="2">
        <f>入力シート!C123</f>
        <v>0</v>
      </c>
      <c r="E142" s="124">
        <f>入力シート!D123</f>
        <v>0</v>
      </c>
      <c r="F142" s="125"/>
      <c r="G142" s="126" t="str">
        <f>入力シート!E123</f>
        <v>-</v>
      </c>
    </row>
    <row r="143" spans="2:7" ht="29.25" customHeight="1">
      <c r="B143" s="2">
        <v>113</v>
      </c>
      <c r="C143" s="1">
        <f>入力シート!B124</f>
        <v>0</v>
      </c>
      <c r="D143" s="2">
        <f>入力シート!C124</f>
        <v>0</v>
      </c>
      <c r="E143" s="124">
        <f>入力シート!D124</f>
        <v>0</v>
      </c>
      <c r="F143" s="125"/>
      <c r="G143" s="126" t="str">
        <f>入力シート!E124</f>
        <v>-</v>
      </c>
    </row>
    <row r="144" spans="2:7" ht="29.25" customHeight="1">
      <c r="B144" s="2">
        <v>114</v>
      </c>
      <c r="C144" s="1">
        <f>入力シート!B125</f>
        <v>0</v>
      </c>
      <c r="D144" s="2">
        <f>入力シート!C125</f>
        <v>0</v>
      </c>
      <c r="E144" s="124">
        <f>入力シート!D125</f>
        <v>0</v>
      </c>
      <c r="F144" s="125"/>
      <c r="G144" s="126" t="str">
        <f>入力シート!E125</f>
        <v>-</v>
      </c>
    </row>
    <row r="145" spans="2:7" ht="29.25" customHeight="1">
      <c r="B145" s="2">
        <v>115</v>
      </c>
      <c r="C145" s="1">
        <f>入力シート!B126</f>
        <v>0</v>
      </c>
      <c r="D145" s="2">
        <f>入力シート!C126</f>
        <v>0</v>
      </c>
      <c r="E145" s="124">
        <f>入力シート!D126</f>
        <v>0</v>
      </c>
      <c r="F145" s="125"/>
      <c r="G145" s="126" t="str">
        <f>入力シート!E126</f>
        <v>-</v>
      </c>
    </row>
    <row r="146" spans="2:7" ht="29.25" customHeight="1">
      <c r="B146" s="2">
        <v>116</v>
      </c>
      <c r="C146" s="1">
        <f>入力シート!B127</f>
        <v>0</v>
      </c>
      <c r="D146" s="2">
        <f>入力シート!C127</f>
        <v>0</v>
      </c>
      <c r="E146" s="124">
        <f>入力シート!D127</f>
        <v>0</v>
      </c>
      <c r="F146" s="125"/>
      <c r="G146" s="126" t="str">
        <f>入力シート!E127</f>
        <v>-</v>
      </c>
    </row>
    <row r="147" spans="2:7" ht="29.25" customHeight="1">
      <c r="B147" s="2">
        <v>117</v>
      </c>
      <c r="C147" s="1">
        <f>入力シート!B128</f>
        <v>0</v>
      </c>
      <c r="D147" s="2">
        <f>入力シート!C128</f>
        <v>0</v>
      </c>
      <c r="E147" s="124">
        <f>入力シート!D128</f>
        <v>0</v>
      </c>
      <c r="F147" s="125"/>
      <c r="G147" s="126" t="str">
        <f>入力シート!E128</f>
        <v>-</v>
      </c>
    </row>
    <row r="148" spans="2:7" ht="29.25" customHeight="1">
      <c r="B148" s="2">
        <v>118</v>
      </c>
      <c r="C148" s="1">
        <f>入力シート!B129</f>
        <v>0</v>
      </c>
      <c r="D148" s="2">
        <f>入力シート!C129</f>
        <v>0</v>
      </c>
      <c r="E148" s="124">
        <f>入力シート!D129</f>
        <v>0</v>
      </c>
      <c r="F148" s="125"/>
      <c r="G148" s="126" t="str">
        <f>入力シート!E129</f>
        <v>-</v>
      </c>
    </row>
    <row r="149" spans="2:7" ht="29.25" customHeight="1">
      <c r="B149" s="2">
        <v>119</v>
      </c>
      <c r="C149" s="1">
        <f>入力シート!B130</f>
        <v>0</v>
      </c>
      <c r="D149" s="2">
        <f>入力シート!C130</f>
        <v>0</v>
      </c>
      <c r="E149" s="124">
        <f>入力シート!D130</f>
        <v>0</v>
      </c>
      <c r="F149" s="125"/>
      <c r="G149" s="126" t="str">
        <f>入力シート!E130</f>
        <v>-</v>
      </c>
    </row>
    <row r="150" spans="2:7" ht="29.25" customHeight="1">
      <c r="B150" s="2">
        <v>120</v>
      </c>
      <c r="C150" s="1">
        <f>入力シート!B131</f>
        <v>0</v>
      </c>
      <c r="D150" s="2">
        <f>入力シート!C131</f>
        <v>0</v>
      </c>
      <c r="E150" s="124">
        <f>入力シート!D131</f>
        <v>0</v>
      </c>
      <c r="F150" s="125"/>
      <c r="G150" s="126" t="str">
        <f>入力シート!E131</f>
        <v>-</v>
      </c>
    </row>
    <row r="153" spans="2:7" ht="17.25" customHeight="1">
      <c r="B153" s="881" t="s">
        <v>91</v>
      </c>
      <c r="C153" s="882"/>
      <c r="D153" s="882"/>
      <c r="E153" s="882"/>
      <c r="F153" s="882"/>
      <c r="G153" s="882"/>
    </row>
    <row r="154" spans="2:7" ht="8.25" customHeight="1">
      <c r="B154" s="121"/>
      <c r="C154" s="122"/>
      <c r="D154" s="122"/>
      <c r="E154" s="122"/>
      <c r="F154" s="122"/>
    </row>
    <row r="155" spans="2:7" ht="27" customHeight="1">
      <c r="E155" t="s">
        <v>92</v>
      </c>
      <c r="F155" s="880">
        <f>入力シート!C2</f>
        <v>0</v>
      </c>
      <c r="G155" s="880"/>
    </row>
    <row r="156" spans="2:7" ht="27">
      <c r="B156" s="233" t="s">
        <v>48</v>
      </c>
      <c r="C156" s="234" t="s">
        <v>49</v>
      </c>
      <c r="D156" s="233" t="s">
        <v>9</v>
      </c>
      <c r="E156" s="234" t="s">
        <v>1</v>
      </c>
      <c r="F156" s="187" t="s">
        <v>220</v>
      </c>
      <c r="G156" s="235" t="s">
        <v>20</v>
      </c>
    </row>
    <row r="157" spans="2:7" ht="29.25" customHeight="1">
      <c r="B157" s="2">
        <v>121</v>
      </c>
      <c r="C157" s="1">
        <f>入力シート!B132</f>
        <v>0</v>
      </c>
      <c r="D157" s="2">
        <f>入力シート!C132</f>
        <v>0</v>
      </c>
      <c r="E157" s="124">
        <f>入力シート!D132</f>
        <v>0</v>
      </c>
      <c r="F157" s="125"/>
      <c r="G157" s="126" t="str">
        <f>入力シート!E132</f>
        <v>-</v>
      </c>
    </row>
    <row r="158" spans="2:7" ht="29.25" customHeight="1">
      <c r="B158" s="2">
        <v>122</v>
      </c>
      <c r="C158" s="1">
        <f>入力シート!B133</f>
        <v>0</v>
      </c>
      <c r="D158" s="2">
        <f>入力シート!C133</f>
        <v>0</v>
      </c>
      <c r="E158" s="124">
        <f>入力シート!D133</f>
        <v>0</v>
      </c>
      <c r="F158" s="125"/>
      <c r="G158" s="126" t="str">
        <f>入力シート!E133</f>
        <v>-</v>
      </c>
    </row>
    <row r="159" spans="2:7" ht="29.25" customHeight="1">
      <c r="B159" s="2">
        <v>123</v>
      </c>
      <c r="C159" s="1">
        <f>入力シート!B134</f>
        <v>0</v>
      </c>
      <c r="D159" s="2">
        <f>入力シート!C134</f>
        <v>0</v>
      </c>
      <c r="E159" s="124">
        <f>入力シート!D134</f>
        <v>0</v>
      </c>
      <c r="F159" s="125"/>
      <c r="G159" s="126" t="str">
        <f>入力シート!E134</f>
        <v>-</v>
      </c>
    </row>
    <row r="160" spans="2:7" ht="29.25" customHeight="1">
      <c r="B160" s="2">
        <v>124</v>
      </c>
      <c r="C160" s="1">
        <f>入力シート!B135</f>
        <v>0</v>
      </c>
      <c r="D160" s="2">
        <f>入力シート!C135</f>
        <v>0</v>
      </c>
      <c r="E160" s="124">
        <f>入力シート!D135</f>
        <v>0</v>
      </c>
      <c r="F160" s="125"/>
      <c r="G160" s="126" t="str">
        <f>入力シート!E135</f>
        <v>-</v>
      </c>
    </row>
    <row r="161" spans="2:7" ht="29.25" customHeight="1">
      <c r="B161" s="2">
        <v>125</v>
      </c>
      <c r="C161" s="1">
        <f>入力シート!B136</f>
        <v>0</v>
      </c>
      <c r="D161" s="2">
        <f>入力シート!C136</f>
        <v>0</v>
      </c>
      <c r="E161" s="124">
        <f>入力シート!D136</f>
        <v>0</v>
      </c>
      <c r="F161" s="125"/>
      <c r="G161" s="126" t="str">
        <f>入力シート!E136</f>
        <v>-</v>
      </c>
    </row>
    <row r="162" spans="2:7" ht="29.25" customHeight="1">
      <c r="B162" s="2">
        <v>126</v>
      </c>
      <c r="C162" s="1">
        <f>入力シート!B137</f>
        <v>0</v>
      </c>
      <c r="D162" s="2">
        <f>入力シート!C137</f>
        <v>0</v>
      </c>
      <c r="E162" s="124">
        <f>入力シート!D137</f>
        <v>0</v>
      </c>
      <c r="F162" s="125"/>
      <c r="G162" s="126" t="str">
        <f>入力シート!E137</f>
        <v>-</v>
      </c>
    </row>
    <row r="163" spans="2:7" ht="29.25" customHeight="1">
      <c r="B163" s="2">
        <v>127</v>
      </c>
      <c r="C163" s="1">
        <f>入力シート!B138</f>
        <v>0</v>
      </c>
      <c r="D163" s="2">
        <f>入力シート!C138</f>
        <v>0</v>
      </c>
      <c r="E163" s="124">
        <f>入力シート!D138</f>
        <v>0</v>
      </c>
      <c r="F163" s="125"/>
      <c r="G163" s="126" t="str">
        <f>入力シート!E138</f>
        <v>-</v>
      </c>
    </row>
    <row r="164" spans="2:7" ht="29.25" customHeight="1">
      <c r="B164" s="2">
        <v>128</v>
      </c>
      <c r="C164" s="1">
        <f>入力シート!B139</f>
        <v>0</v>
      </c>
      <c r="D164" s="2">
        <f>入力シート!C139</f>
        <v>0</v>
      </c>
      <c r="E164" s="124">
        <f>入力シート!D139</f>
        <v>0</v>
      </c>
      <c r="F164" s="125"/>
      <c r="G164" s="126" t="str">
        <f>入力シート!E139</f>
        <v>-</v>
      </c>
    </row>
    <row r="165" spans="2:7" ht="29.25" customHeight="1">
      <c r="B165" s="2">
        <v>129</v>
      </c>
      <c r="C165" s="1">
        <f>入力シート!B140</f>
        <v>0</v>
      </c>
      <c r="D165" s="2">
        <f>入力シート!C140</f>
        <v>0</v>
      </c>
      <c r="E165" s="124">
        <f>入力シート!D140</f>
        <v>0</v>
      </c>
      <c r="F165" s="125"/>
      <c r="G165" s="126" t="str">
        <f>入力シート!E140</f>
        <v>-</v>
      </c>
    </row>
    <row r="166" spans="2:7" ht="29.25" customHeight="1">
      <c r="B166" s="2">
        <v>130</v>
      </c>
      <c r="C166" s="1">
        <f>入力シート!B141</f>
        <v>0</v>
      </c>
      <c r="D166" s="2">
        <f>入力シート!C141</f>
        <v>0</v>
      </c>
      <c r="E166" s="124">
        <f>入力シート!D141</f>
        <v>0</v>
      </c>
      <c r="F166" s="125"/>
      <c r="G166" s="126" t="str">
        <f>入力シート!E141</f>
        <v>-</v>
      </c>
    </row>
    <row r="167" spans="2:7" ht="29.25" customHeight="1">
      <c r="B167" s="2">
        <v>131</v>
      </c>
      <c r="C167" s="1">
        <f>入力シート!B142</f>
        <v>0</v>
      </c>
      <c r="D167" s="2">
        <f>入力シート!C142</f>
        <v>0</v>
      </c>
      <c r="E167" s="124">
        <f>入力シート!D142</f>
        <v>0</v>
      </c>
      <c r="F167" s="125"/>
      <c r="G167" s="126" t="str">
        <f>入力シート!E142</f>
        <v>-</v>
      </c>
    </row>
    <row r="168" spans="2:7" ht="29.25" customHeight="1">
      <c r="B168" s="2">
        <v>132</v>
      </c>
      <c r="C168" s="1">
        <f>入力シート!B143</f>
        <v>0</v>
      </c>
      <c r="D168" s="2">
        <f>入力シート!C143</f>
        <v>0</v>
      </c>
      <c r="E168" s="124">
        <f>入力シート!D143</f>
        <v>0</v>
      </c>
      <c r="F168" s="125"/>
      <c r="G168" s="126" t="str">
        <f>入力シート!E143</f>
        <v>-</v>
      </c>
    </row>
    <row r="169" spans="2:7" ht="29.25" customHeight="1">
      <c r="B169" s="2">
        <v>133</v>
      </c>
      <c r="C169" s="1">
        <f>入力シート!B144</f>
        <v>0</v>
      </c>
      <c r="D169" s="2">
        <f>入力シート!C144</f>
        <v>0</v>
      </c>
      <c r="E169" s="124">
        <f>入力シート!D144</f>
        <v>0</v>
      </c>
      <c r="F169" s="125"/>
      <c r="G169" s="126" t="str">
        <f>入力シート!E144</f>
        <v>-</v>
      </c>
    </row>
    <row r="170" spans="2:7" ht="29.25" customHeight="1">
      <c r="B170" s="2">
        <v>134</v>
      </c>
      <c r="C170" s="1">
        <f>入力シート!B145</f>
        <v>0</v>
      </c>
      <c r="D170" s="2">
        <f>入力シート!C145</f>
        <v>0</v>
      </c>
      <c r="E170" s="124">
        <f>入力シート!D145</f>
        <v>0</v>
      </c>
      <c r="F170" s="125"/>
      <c r="G170" s="126" t="str">
        <f>入力シート!E145</f>
        <v>-</v>
      </c>
    </row>
    <row r="171" spans="2:7" ht="29.25" customHeight="1">
      <c r="B171" s="2">
        <v>135</v>
      </c>
      <c r="C171" s="1">
        <f>入力シート!B146</f>
        <v>0</v>
      </c>
      <c r="D171" s="2">
        <f>入力シート!C146</f>
        <v>0</v>
      </c>
      <c r="E171" s="124">
        <f>入力シート!D146</f>
        <v>0</v>
      </c>
      <c r="F171" s="125"/>
      <c r="G171" s="126" t="str">
        <f>入力シート!E146</f>
        <v>-</v>
      </c>
    </row>
    <row r="172" spans="2:7" ht="29.25" customHeight="1">
      <c r="B172" s="2">
        <v>136</v>
      </c>
      <c r="C172" s="1">
        <f>入力シート!B147</f>
        <v>0</v>
      </c>
      <c r="D172" s="2">
        <f>入力シート!C147</f>
        <v>0</v>
      </c>
      <c r="E172" s="124">
        <f>入力シート!D147</f>
        <v>0</v>
      </c>
      <c r="F172" s="125"/>
      <c r="G172" s="126" t="str">
        <f>入力シート!E147</f>
        <v>-</v>
      </c>
    </row>
    <row r="173" spans="2:7" ht="29.25" customHeight="1">
      <c r="B173" s="2">
        <v>137</v>
      </c>
      <c r="C173" s="1">
        <f>入力シート!B148</f>
        <v>0</v>
      </c>
      <c r="D173" s="2">
        <f>入力シート!C148</f>
        <v>0</v>
      </c>
      <c r="E173" s="124">
        <f>入力シート!D148</f>
        <v>0</v>
      </c>
      <c r="F173" s="125"/>
      <c r="G173" s="126" t="str">
        <f>入力シート!E148</f>
        <v>-</v>
      </c>
    </row>
    <row r="174" spans="2:7" ht="29.25" customHeight="1">
      <c r="B174" s="2">
        <v>138</v>
      </c>
      <c r="C174" s="1">
        <f>入力シート!B149</f>
        <v>0</v>
      </c>
      <c r="D174" s="2">
        <f>入力シート!C149</f>
        <v>0</v>
      </c>
      <c r="E174" s="124">
        <f>入力シート!D149</f>
        <v>0</v>
      </c>
      <c r="F174" s="125"/>
      <c r="G174" s="126" t="str">
        <f>入力シート!E149</f>
        <v>-</v>
      </c>
    </row>
    <row r="175" spans="2:7" ht="29.25" customHeight="1">
      <c r="B175" s="2">
        <v>139</v>
      </c>
      <c r="C175" s="1">
        <f>入力シート!B150</f>
        <v>0</v>
      </c>
      <c r="D175" s="2">
        <f>入力シート!C150</f>
        <v>0</v>
      </c>
      <c r="E175" s="124">
        <f>入力シート!D150</f>
        <v>0</v>
      </c>
      <c r="F175" s="125"/>
      <c r="G175" s="126" t="str">
        <f>入力シート!E150</f>
        <v>-</v>
      </c>
    </row>
    <row r="176" spans="2:7" ht="29.25" customHeight="1">
      <c r="B176" s="2">
        <v>140</v>
      </c>
      <c r="C176" s="1">
        <f>入力シート!B151</f>
        <v>0</v>
      </c>
      <c r="D176" s="2">
        <f>入力シート!C151</f>
        <v>0</v>
      </c>
      <c r="E176" s="124">
        <f>入力シート!D151</f>
        <v>0</v>
      </c>
      <c r="F176" s="125"/>
      <c r="G176" s="126" t="str">
        <f>入力シート!E151</f>
        <v>-</v>
      </c>
    </row>
    <row r="178" spans="2:7" ht="17.25" customHeight="1">
      <c r="B178" s="881" t="s">
        <v>91</v>
      </c>
      <c r="C178" s="882"/>
      <c r="D178" s="882"/>
      <c r="E178" s="882"/>
      <c r="F178" s="882"/>
      <c r="G178" s="882"/>
    </row>
    <row r="179" spans="2:7" ht="8.25" customHeight="1">
      <c r="B179" s="121"/>
      <c r="C179" s="122"/>
      <c r="D179" s="122"/>
      <c r="E179" s="122"/>
      <c r="F179" s="122"/>
    </row>
    <row r="180" spans="2:7" ht="27" customHeight="1">
      <c r="E180" s="17" t="s">
        <v>99</v>
      </c>
      <c r="F180" s="880">
        <f>入力シート!C2</f>
        <v>0</v>
      </c>
      <c r="G180" s="880"/>
    </row>
    <row r="181" spans="2:7" ht="27">
      <c r="B181" s="233" t="s">
        <v>48</v>
      </c>
      <c r="C181" s="234" t="s">
        <v>49</v>
      </c>
      <c r="D181" s="233" t="s">
        <v>9</v>
      </c>
      <c r="E181" s="234" t="s">
        <v>1</v>
      </c>
      <c r="F181" s="187" t="s">
        <v>221</v>
      </c>
      <c r="G181" s="235" t="s">
        <v>219</v>
      </c>
    </row>
    <row r="182" spans="2:7" ht="29.25" customHeight="1">
      <c r="B182" s="2">
        <v>141</v>
      </c>
      <c r="C182" s="1">
        <f>入力シート!B152</f>
        <v>0</v>
      </c>
      <c r="D182" s="2">
        <f>入力シート!C152</f>
        <v>0</v>
      </c>
      <c r="E182" s="124">
        <f>入力シート!D152</f>
        <v>0</v>
      </c>
      <c r="F182" s="125"/>
      <c r="G182" s="126" t="str">
        <f>入力シート!E152</f>
        <v>-</v>
      </c>
    </row>
    <row r="183" spans="2:7" ht="29.25" customHeight="1">
      <c r="B183" s="2">
        <v>142</v>
      </c>
      <c r="C183" s="1">
        <f>入力シート!B153</f>
        <v>0</v>
      </c>
      <c r="D183" s="2">
        <f>入力シート!C153</f>
        <v>0</v>
      </c>
      <c r="E183" s="124">
        <f>入力シート!D153</f>
        <v>0</v>
      </c>
      <c r="F183" s="125"/>
      <c r="G183" s="126" t="str">
        <f>入力シート!E153</f>
        <v>-</v>
      </c>
    </row>
    <row r="184" spans="2:7" ht="29.25" customHeight="1">
      <c r="B184" s="2">
        <v>143</v>
      </c>
      <c r="C184" s="1">
        <f>入力シート!B154</f>
        <v>0</v>
      </c>
      <c r="D184" s="2">
        <f>入力シート!C154</f>
        <v>0</v>
      </c>
      <c r="E184" s="124">
        <f>入力シート!D154</f>
        <v>0</v>
      </c>
      <c r="F184" s="125"/>
      <c r="G184" s="126" t="str">
        <f>入力シート!E154</f>
        <v>-</v>
      </c>
    </row>
    <row r="185" spans="2:7" ht="29.25" customHeight="1">
      <c r="B185" s="2">
        <v>144</v>
      </c>
      <c r="C185" s="1">
        <f>入力シート!B155</f>
        <v>0</v>
      </c>
      <c r="D185" s="2">
        <f>入力シート!C155</f>
        <v>0</v>
      </c>
      <c r="E185" s="124">
        <f>入力シート!D155</f>
        <v>0</v>
      </c>
      <c r="F185" s="125"/>
      <c r="G185" s="126" t="str">
        <f>入力シート!E155</f>
        <v>-</v>
      </c>
    </row>
    <row r="186" spans="2:7" ht="29.25" customHeight="1">
      <c r="B186" s="2">
        <v>145</v>
      </c>
      <c r="C186" s="1">
        <f>入力シート!B156</f>
        <v>0</v>
      </c>
      <c r="D186" s="2">
        <f>入力シート!C156</f>
        <v>0</v>
      </c>
      <c r="E186" s="124">
        <f>入力シート!D156</f>
        <v>0</v>
      </c>
      <c r="F186" s="125"/>
      <c r="G186" s="126" t="str">
        <f>入力シート!E156</f>
        <v>-</v>
      </c>
    </row>
    <row r="187" spans="2:7" ht="29.25" customHeight="1">
      <c r="B187" s="2">
        <v>146</v>
      </c>
      <c r="C187" s="1">
        <f>入力シート!B157</f>
        <v>0</v>
      </c>
      <c r="D187" s="2">
        <f>入力シート!C157</f>
        <v>0</v>
      </c>
      <c r="E187" s="124">
        <f>入力シート!D157</f>
        <v>0</v>
      </c>
      <c r="F187" s="125"/>
      <c r="G187" s="126" t="str">
        <f>入力シート!E157</f>
        <v>-</v>
      </c>
    </row>
    <row r="188" spans="2:7" ht="29.25" customHeight="1">
      <c r="B188" s="2">
        <v>147</v>
      </c>
      <c r="C188" s="1">
        <f>入力シート!B158</f>
        <v>0</v>
      </c>
      <c r="D188" s="2">
        <f>入力シート!C158</f>
        <v>0</v>
      </c>
      <c r="E188" s="124">
        <f>入力シート!D158</f>
        <v>0</v>
      </c>
      <c r="F188" s="125"/>
      <c r="G188" s="126" t="str">
        <f>入力シート!E158</f>
        <v>-</v>
      </c>
    </row>
    <row r="189" spans="2:7" ht="29.25" customHeight="1">
      <c r="B189" s="2">
        <v>148</v>
      </c>
      <c r="C189" s="1">
        <f>入力シート!B159</f>
        <v>0</v>
      </c>
      <c r="D189" s="2">
        <f>入力シート!C159</f>
        <v>0</v>
      </c>
      <c r="E189" s="124">
        <f>入力シート!D159</f>
        <v>0</v>
      </c>
      <c r="F189" s="125"/>
      <c r="G189" s="126" t="str">
        <f>入力シート!E159</f>
        <v>-</v>
      </c>
    </row>
    <row r="190" spans="2:7" ht="29.25" customHeight="1">
      <c r="B190" s="2">
        <v>149</v>
      </c>
      <c r="C190" s="1">
        <f>入力シート!B160</f>
        <v>0</v>
      </c>
      <c r="D190" s="2">
        <f>入力シート!C160</f>
        <v>0</v>
      </c>
      <c r="E190" s="124">
        <f>入力シート!D160</f>
        <v>0</v>
      </c>
      <c r="F190" s="125"/>
      <c r="G190" s="126" t="str">
        <f>入力シート!E160</f>
        <v>-</v>
      </c>
    </row>
    <row r="191" spans="2:7" ht="29.25" customHeight="1">
      <c r="B191" s="2">
        <v>150</v>
      </c>
      <c r="C191" s="1">
        <f>入力シート!B161</f>
        <v>0</v>
      </c>
      <c r="D191" s="2">
        <f>入力シート!C161</f>
        <v>0</v>
      </c>
      <c r="E191" s="124">
        <f>入力シート!D161</f>
        <v>0</v>
      </c>
      <c r="F191" s="125"/>
      <c r="G191" s="126" t="str">
        <f>入力シート!E161</f>
        <v>-</v>
      </c>
    </row>
    <row r="192" spans="2:7" ht="29.25" customHeight="1">
      <c r="B192" s="2">
        <v>151</v>
      </c>
      <c r="C192" s="1">
        <f>入力シート!B162</f>
        <v>0</v>
      </c>
      <c r="D192" s="2">
        <f>入力シート!C162</f>
        <v>0</v>
      </c>
      <c r="E192" s="124">
        <f>入力シート!D162</f>
        <v>0</v>
      </c>
      <c r="F192" s="125"/>
      <c r="G192" s="126" t="str">
        <f>入力シート!E162</f>
        <v>-</v>
      </c>
    </row>
    <row r="193" spans="2:7" ht="29.25" customHeight="1">
      <c r="B193" s="2">
        <v>152</v>
      </c>
      <c r="C193" s="1">
        <f>入力シート!B163</f>
        <v>0</v>
      </c>
      <c r="D193" s="2">
        <f>入力シート!C163</f>
        <v>0</v>
      </c>
      <c r="E193" s="124">
        <f>入力シート!D163</f>
        <v>0</v>
      </c>
      <c r="F193" s="125"/>
      <c r="G193" s="126" t="str">
        <f>入力シート!E163</f>
        <v>-</v>
      </c>
    </row>
    <row r="194" spans="2:7" ht="29.25" customHeight="1">
      <c r="B194" s="2">
        <v>153</v>
      </c>
      <c r="C194" s="1">
        <f>入力シート!B164</f>
        <v>0</v>
      </c>
      <c r="D194" s="2">
        <f>入力シート!C164</f>
        <v>0</v>
      </c>
      <c r="E194" s="124">
        <f>入力シート!D164</f>
        <v>0</v>
      </c>
      <c r="F194" s="125"/>
      <c r="G194" s="126" t="str">
        <f>入力シート!E164</f>
        <v>-</v>
      </c>
    </row>
    <row r="195" spans="2:7" ht="29.25" customHeight="1">
      <c r="B195" s="2">
        <v>154</v>
      </c>
      <c r="C195" s="1">
        <f>入力シート!B165</f>
        <v>0</v>
      </c>
      <c r="D195" s="2">
        <f>入力シート!C165</f>
        <v>0</v>
      </c>
      <c r="E195" s="124">
        <f>入力シート!D165</f>
        <v>0</v>
      </c>
      <c r="F195" s="125"/>
      <c r="G195" s="126" t="str">
        <f>入力シート!E165</f>
        <v>-</v>
      </c>
    </row>
    <row r="196" spans="2:7" ht="29.25" customHeight="1">
      <c r="B196" s="2">
        <v>155</v>
      </c>
      <c r="C196" s="1">
        <f>入力シート!B166</f>
        <v>0</v>
      </c>
      <c r="D196" s="2">
        <f>入力シート!C166</f>
        <v>0</v>
      </c>
      <c r="E196" s="124">
        <f>入力シート!D166</f>
        <v>0</v>
      </c>
      <c r="F196" s="125"/>
      <c r="G196" s="126" t="str">
        <f>入力シート!E166</f>
        <v>-</v>
      </c>
    </row>
    <row r="197" spans="2:7" ht="29.25" customHeight="1">
      <c r="B197" s="2">
        <v>156</v>
      </c>
      <c r="C197" s="1">
        <f>入力シート!B167</f>
        <v>0</v>
      </c>
      <c r="D197" s="2">
        <f>入力シート!C167</f>
        <v>0</v>
      </c>
      <c r="E197" s="124">
        <f>入力シート!D167</f>
        <v>0</v>
      </c>
      <c r="F197" s="125"/>
      <c r="G197" s="126" t="str">
        <f>入力シート!E167</f>
        <v>-</v>
      </c>
    </row>
    <row r="198" spans="2:7" ht="29.25" customHeight="1">
      <c r="B198" s="2">
        <v>157</v>
      </c>
      <c r="C198" s="1">
        <f>入力シート!B168</f>
        <v>0</v>
      </c>
      <c r="D198" s="2">
        <f>入力シート!C168</f>
        <v>0</v>
      </c>
      <c r="E198" s="124">
        <f>入力シート!D168</f>
        <v>0</v>
      </c>
      <c r="F198" s="125"/>
      <c r="G198" s="126" t="str">
        <f>入力シート!E168</f>
        <v>-</v>
      </c>
    </row>
    <row r="199" spans="2:7" ht="29.25" customHeight="1">
      <c r="B199" s="2">
        <v>158</v>
      </c>
      <c r="C199" s="1">
        <f>入力シート!B169</f>
        <v>0</v>
      </c>
      <c r="D199" s="2">
        <f>入力シート!C169</f>
        <v>0</v>
      </c>
      <c r="E199" s="124">
        <f>入力シート!D169</f>
        <v>0</v>
      </c>
      <c r="F199" s="125"/>
      <c r="G199" s="126" t="str">
        <f>入力シート!E169</f>
        <v>-</v>
      </c>
    </row>
    <row r="200" spans="2:7" ht="29.25" customHeight="1">
      <c r="B200" s="2">
        <v>159</v>
      </c>
      <c r="C200" s="1">
        <f>入力シート!B170</f>
        <v>0</v>
      </c>
      <c r="D200" s="2">
        <f>入力シート!C170</f>
        <v>0</v>
      </c>
      <c r="E200" s="124">
        <f>入力シート!D170</f>
        <v>0</v>
      </c>
      <c r="F200" s="125"/>
      <c r="G200" s="126" t="str">
        <f>入力シート!E170</f>
        <v>-</v>
      </c>
    </row>
    <row r="201" spans="2:7" ht="29.25" customHeight="1">
      <c r="B201" s="2">
        <v>160</v>
      </c>
      <c r="C201" s="1">
        <f>入力シート!B171</f>
        <v>0</v>
      </c>
      <c r="D201" s="2">
        <f>入力シート!C171</f>
        <v>0</v>
      </c>
      <c r="E201" s="124">
        <f>入力シート!D171</f>
        <v>0</v>
      </c>
      <c r="F201" s="125"/>
      <c r="G201" s="126" t="str">
        <f>入力シート!E171</f>
        <v>-</v>
      </c>
    </row>
  </sheetData>
  <mergeCells count="16">
    <mergeCell ref="B1:G1"/>
    <mergeCell ref="B26:G26"/>
    <mergeCell ref="B51:G51"/>
    <mergeCell ref="B76:G76"/>
    <mergeCell ref="F3:G3"/>
    <mergeCell ref="F180:G180"/>
    <mergeCell ref="F103:G103"/>
    <mergeCell ref="F78:G78"/>
    <mergeCell ref="F53:G53"/>
    <mergeCell ref="F28:G28"/>
    <mergeCell ref="B127:G127"/>
    <mergeCell ref="B153:G153"/>
    <mergeCell ref="B178:G178"/>
    <mergeCell ref="B101:G101"/>
    <mergeCell ref="F129:G129"/>
    <mergeCell ref="F155:G155"/>
  </mergeCells>
  <phoneticPr fontId="1"/>
  <pageMargins left="0.7" right="0.7" top="0.75" bottom="0.75" header="0.3" footer="0.3"/>
  <pageSetup paperSize="9" scale="94" orientation="portrait" r:id="rId1"/>
  <headerFooter>
    <oddHeader>&amp;R&amp;D　/　&amp;T</oddHeader>
  </headerFooter>
  <rowBreaks count="3" manualBreakCount="3">
    <brk id="25" max="7" man="1"/>
    <brk id="50" max="6" man="1"/>
    <brk id="75"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5"/>
  <sheetViews>
    <sheetView showZeros="0" view="pageBreakPreview" zoomScale="85" zoomScaleNormal="85" zoomScaleSheetLayoutView="85" workbookViewId="0">
      <selection sqref="A1:I2"/>
    </sheetView>
  </sheetViews>
  <sheetFormatPr defaultRowHeight="13"/>
  <cols>
    <col min="1" max="1" width="16.08984375" customWidth="1"/>
    <col min="2" max="6" width="12.08984375" customWidth="1"/>
    <col min="7" max="7" width="10.90625" style="287" customWidth="1"/>
    <col min="8" max="8" width="3" customWidth="1"/>
    <col min="9" max="12" width="6.90625" customWidth="1"/>
    <col min="13" max="13" width="6.453125" customWidth="1"/>
    <col min="14" max="14" width="12.90625" customWidth="1"/>
    <col min="17" max="17" width="17.08984375" customWidth="1"/>
    <col min="18" max="23" width="11.90625" customWidth="1"/>
    <col min="24" max="24" width="12" customWidth="1"/>
  </cols>
  <sheetData>
    <row r="1" spans="1:12">
      <c r="A1" s="884" t="s">
        <v>341</v>
      </c>
      <c r="B1" s="884"/>
      <c r="C1" s="884"/>
      <c r="D1" s="884"/>
      <c r="E1" s="884"/>
      <c r="F1" s="884"/>
      <c r="G1" s="884"/>
      <c r="H1" s="884"/>
      <c r="I1" s="884"/>
      <c r="J1" s="883" t="s">
        <v>100</v>
      </c>
      <c r="K1" s="883"/>
      <c r="L1" s="883"/>
    </row>
    <row r="2" spans="1:12" ht="30.65" customHeight="1" thickBot="1">
      <c r="A2" s="885"/>
      <c r="B2" s="885"/>
      <c r="C2" s="885"/>
      <c r="D2" s="885"/>
      <c r="E2" s="885"/>
      <c r="F2" s="885"/>
      <c r="G2" s="885"/>
      <c r="H2" s="885"/>
      <c r="I2" s="885"/>
      <c r="J2" s="883"/>
      <c r="K2" s="883"/>
      <c r="L2" s="883"/>
    </row>
    <row r="3" spans="1:12" ht="19">
      <c r="A3" s="886" t="s">
        <v>328</v>
      </c>
      <c r="B3" s="887"/>
      <c r="C3" s="887" t="s">
        <v>44</v>
      </c>
      <c r="D3" s="887"/>
      <c r="E3" s="887"/>
      <c r="F3" s="887" t="s">
        <v>45</v>
      </c>
      <c r="G3" s="887"/>
      <c r="H3" s="887"/>
      <c r="I3" s="890"/>
      <c r="J3" s="107"/>
      <c r="K3" s="886" t="s">
        <v>327</v>
      </c>
      <c r="L3" s="890"/>
    </row>
    <row r="4" spans="1:12" ht="42.65" customHeight="1" thickBot="1">
      <c r="A4" s="888">
        <f>入力シート!C2</f>
        <v>0</v>
      </c>
      <c r="B4" s="889"/>
      <c r="C4" s="893">
        <f>入力シート!AG4</f>
        <v>0</v>
      </c>
      <c r="D4" s="893"/>
      <c r="E4" s="893"/>
      <c r="F4" s="893">
        <f>入力シート!C4</f>
        <v>0</v>
      </c>
      <c r="G4" s="893"/>
      <c r="H4" s="893"/>
      <c r="I4" s="894"/>
      <c r="K4" s="891">
        <f ca="1">TODAY()</f>
        <v>46127</v>
      </c>
      <c r="L4" s="892"/>
    </row>
    <row r="5" spans="1:12" ht="20.149999999999999" customHeight="1" thickBot="1">
      <c r="A5" s="17"/>
      <c r="B5" s="17"/>
      <c r="C5" s="17"/>
      <c r="D5" s="17"/>
      <c r="E5" s="17"/>
      <c r="F5" s="17"/>
      <c r="G5" s="285"/>
      <c r="H5" s="17"/>
      <c r="I5" s="17"/>
    </row>
    <row r="6" spans="1:12" ht="23.4" customHeight="1" thickBot="1">
      <c r="A6" s="895" t="s">
        <v>326</v>
      </c>
      <c r="B6" s="895" t="s">
        <v>6</v>
      </c>
      <c r="C6" s="895" t="s">
        <v>35</v>
      </c>
      <c r="D6" s="895" t="s">
        <v>5</v>
      </c>
      <c r="E6" s="918" t="s">
        <v>338</v>
      </c>
      <c r="F6" s="919"/>
      <c r="G6" s="920"/>
      <c r="H6" s="17"/>
      <c r="I6" s="909" t="s">
        <v>358</v>
      </c>
      <c r="J6" s="910"/>
      <c r="K6" s="910"/>
      <c r="L6" s="911"/>
    </row>
    <row r="7" spans="1:12" ht="39" customHeight="1" thickBot="1">
      <c r="A7" s="896"/>
      <c r="B7" s="896"/>
      <c r="C7" s="896"/>
      <c r="D7" s="896"/>
      <c r="E7" s="260" t="s">
        <v>329</v>
      </c>
      <c r="F7" s="278" t="s">
        <v>339</v>
      </c>
      <c r="G7" s="921" t="s">
        <v>361</v>
      </c>
      <c r="H7" s="17"/>
      <c r="I7" s="912"/>
      <c r="J7" s="913"/>
      <c r="K7" s="913"/>
      <c r="L7" s="914"/>
    </row>
    <row r="8" spans="1:12" ht="39" customHeight="1">
      <c r="A8" s="254" t="s">
        <v>325</v>
      </c>
      <c r="B8" s="255" t="s">
        <v>608</v>
      </c>
      <c r="C8" s="255" t="s">
        <v>609</v>
      </c>
      <c r="D8" s="255" t="s">
        <v>610</v>
      </c>
      <c r="E8" s="280" t="s">
        <v>609</v>
      </c>
      <c r="F8" s="75" t="s">
        <v>611</v>
      </c>
      <c r="G8" s="922"/>
      <c r="H8" s="17"/>
      <c r="I8" s="158" t="s">
        <v>17</v>
      </c>
      <c r="J8" s="159" t="s">
        <v>18</v>
      </c>
      <c r="K8" s="159" t="s">
        <v>37</v>
      </c>
      <c r="L8" s="160" t="s">
        <v>38</v>
      </c>
    </row>
    <row r="9" spans="1:12" ht="39" customHeight="1" thickBot="1">
      <c r="A9" s="161"/>
      <c r="B9" s="357">
        <v>0.3125</v>
      </c>
      <c r="C9" s="357">
        <v>0.5</v>
      </c>
      <c r="D9" s="358">
        <v>0.72916666666666663</v>
      </c>
      <c r="E9" s="898" t="s">
        <v>347</v>
      </c>
      <c r="F9" s="899"/>
      <c r="G9" s="923"/>
      <c r="H9" s="148"/>
      <c r="I9" s="162">
        <f>金額確認!H18+金額確認!H19</f>
        <v>0</v>
      </c>
      <c r="J9" s="163">
        <f>金額確認!H20+金額確認!H21</f>
        <v>0</v>
      </c>
      <c r="K9" s="163">
        <f>金額確認!H22+金額確認!H23</f>
        <v>0</v>
      </c>
      <c r="L9" s="164">
        <f>金額確認!H24+金額確認!H25</f>
        <v>0</v>
      </c>
    </row>
    <row r="10" spans="1:12" ht="39" customHeight="1">
      <c r="A10" s="352">
        <f>入力シート!F8</f>
        <v>0</v>
      </c>
      <c r="B10" s="257">
        <f>金額確認!M18</f>
        <v>0</v>
      </c>
      <c r="C10" s="353">
        <f>金額確認!N18</f>
        <v>0</v>
      </c>
      <c r="D10" s="354">
        <f>金額確認!O18</f>
        <v>0</v>
      </c>
      <c r="E10" s="355">
        <f>金額確認!P18</f>
        <v>0</v>
      </c>
      <c r="F10" s="356">
        <f>金額確認!Q18</f>
        <v>0</v>
      </c>
      <c r="G10" s="286">
        <f>入力シート!J11</f>
        <v>0</v>
      </c>
      <c r="H10" s="148"/>
      <c r="I10" s="165" t="s">
        <v>39</v>
      </c>
      <c r="J10" s="166" t="s">
        <v>40</v>
      </c>
      <c r="K10" s="166" t="s">
        <v>97</v>
      </c>
      <c r="L10" s="167" t="s">
        <v>98</v>
      </c>
    </row>
    <row r="11" spans="1:12" ht="39" customHeight="1" thickBot="1">
      <c r="A11" s="261">
        <f>入力シート!L8</f>
        <v>1</v>
      </c>
      <c r="B11" s="257">
        <f>金額確認!M19</f>
        <v>0</v>
      </c>
      <c r="C11" s="258">
        <f>金額確認!N19</f>
        <v>0</v>
      </c>
      <c r="D11" s="283">
        <f>金額確認!O19</f>
        <v>0</v>
      </c>
      <c r="E11" s="284">
        <f>金額確認!P19</f>
        <v>0</v>
      </c>
      <c r="F11" s="279">
        <f>金額確認!Q19</f>
        <v>0</v>
      </c>
      <c r="G11" s="286">
        <f>入力シート!Q11</f>
        <v>0</v>
      </c>
      <c r="H11" s="17"/>
      <c r="I11" s="168">
        <f>金額確認!H26+金額確認!H27</f>
        <v>0</v>
      </c>
      <c r="J11" s="169">
        <f>金額確認!H28+金額確認!H29</f>
        <v>0</v>
      </c>
      <c r="K11" s="169">
        <f>金額確認!H30+金額確認!H31+金額確認!H32+金額確認!H33</f>
        <v>0</v>
      </c>
      <c r="L11" s="170"/>
    </row>
    <row r="12" spans="1:12" ht="39" customHeight="1" thickBot="1">
      <c r="A12" s="262">
        <f>入力シート!S8</f>
        <v>2</v>
      </c>
      <c r="B12" s="257">
        <f>金額確認!M20</f>
        <v>0</v>
      </c>
      <c r="C12" s="258">
        <f>金額確認!N20</f>
        <v>0</v>
      </c>
      <c r="D12" s="283">
        <f>金額確認!O20</f>
        <v>0</v>
      </c>
      <c r="E12" s="284">
        <f>金額確認!P20</f>
        <v>0</v>
      </c>
      <c r="F12" s="279">
        <f>金額確認!Q20</f>
        <v>0</v>
      </c>
      <c r="G12" s="286">
        <f>入力シート!X11</f>
        <v>0</v>
      </c>
    </row>
    <row r="13" spans="1:12" ht="39" customHeight="1" thickBot="1">
      <c r="A13" s="262">
        <f>入力シート!Z8</f>
        <v>3</v>
      </c>
      <c r="B13" s="257">
        <f>金額確認!M21</f>
        <v>0</v>
      </c>
      <c r="C13" s="258">
        <f>金額確認!N21</f>
        <v>0</v>
      </c>
      <c r="D13" s="283">
        <f>金額確認!O21</f>
        <v>0</v>
      </c>
      <c r="E13" s="284">
        <f>金額確認!P21</f>
        <v>0</v>
      </c>
      <c r="F13" s="279">
        <f>金額確認!Q21</f>
        <v>0</v>
      </c>
      <c r="G13" s="286">
        <f>入力シート!AE11</f>
        <v>0</v>
      </c>
      <c r="I13" s="915" t="s">
        <v>337</v>
      </c>
      <c r="J13" s="916"/>
      <c r="K13" s="916"/>
      <c r="L13" s="917"/>
    </row>
    <row r="14" spans="1:12" ht="39" customHeight="1">
      <c r="A14" s="262">
        <f>入力シート!AG8</f>
        <v>4</v>
      </c>
      <c r="B14" s="257">
        <f>金額確認!M22</f>
        <v>0</v>
      </c>
      <c r="C14" s="258">
        <f>金額確認!N22</f>
        <v>0</v>
      </c>
      <c r="D14" s="283">
        <f>金額確認!O22</f>
        <v>0</v>
      </c>
      <c r="E14" s="284">
        <f>金額確認!P22</f>
        <v>0</v>
      </c>
      <c r="F14" s="279">
        <f>金額確認!Q22</f>
        <v>0</v>
      </c>
      <c r="G14" s="286">
        <f>入力シート!AL11</f>
        <v>0</v>
      </c>
      <c r="I14" s="900"/>
      <c r="J14" s="901"/>
      <c r="K14" s="901"/>
      <c r="L14" s="902"/>
    </row>
    <row r="15" spans="1:12" ht="39" customHeight="1">
      <c r="A15" s="262">
        <f>入力シート!AN8</f>
        <v>5</v>
      </c>
      <c r="B15" s="294">
        <f>金額確認!M23</f>
        <v>0</v>
      </c>
      <c r="C15" s="258">
        <f>金額確認!N23</f>
        <v>0</v>
      </c>
      <c r="D15" s="283">
        <f>金額確認!O23</f>
        <v>0</v>
      </c>
      <c r="E15" s="284">
        <f>金額確認!P23</f>
        <v>0</v>
      </c>
      <c r="F15" s="279">
        <f>金額確認!Q23</f>
        <v>0</v>
      </c>
      <c r="G15" s="295">
        <f>入力シート!AS11</f>
        <v>0</v>
      </c>
      <c r="I15" s="903"/>
      <c r="J15" s="904"/>
      <c r="K15" s="904"/>
      <c r="L15" s="905"/>
    </row>
    <row r="16" spans="1:12" ht="39" customHeight="1" thickBot="1">
      <c r="A16" s="289">
        <f>入力シート!AU8</f>
        <v>6</v>
      </c>
      <c r="B16" s="259">
        <f>金額確認!M24</f>
        <v>0</v>
      </c>
      <c r="C16" s="290">
        <f>金額確認!N24</f>
        <v>0</v>
      </c>
      <c r="D16" s="291">
        <f>金額確認!O24</f>
        <v>0</v>
      </c>
      <c r="E16" s="292">
        <f>金額確認!P24</f>
        <v>0</v>
      </c>
      <c r="F16" s="293">
        <f>金額確認!Q24</f>
        <v>0</v>
      </c>
      <c r="G16" s="286">
        <f>入力シート!AY11</f>
        <v>0</v>
      </c>
      <c r="I16" s="903"/>
      <c r="J16" s="904"/>
      <c r="K16" s="904"/>
      <c r="L16" s="905"/>
    </row>
    <row r="17" spans="1:18" ht="33" customHeight="1">
      <c r="A17" s="171" t="s">
        <v>324</v>
      </c>
      <c r="B17" s="256">
        <f>SUM(B10:B15)</f>
        <v>0</v>
      </c>
      <c r="C17" s="256">
        <f>SUM(C10:C15)</f>
        <v>0</v>
      </c>
      <c r="D17" s="256">
        <f>SUM(D10:D15)</f>
        <v>0</v>
      </c>
      <c r="E17" s="281">
        <f>SUM(E10:E15)</f>
        <v>0</v>
      </c>
      <c r="F17" s="282">
        <f>SUM(F10:F15)</f>
        <v>0</v>
      </c>
      <c r="I17" s="903"/>
      <c r="J17" s="904"/>
      <c r="K17" s="904"/>
      <c r="L17" s="905"/>
    </row>
    <row r="18" spans="1:18" hidden="1">
      <c r="A18" s="157" t="s">
        <v>323</v>
      </c>
      <c r="B18" s="172">
        <v>650</v>
      </c>
      <c r="C18" s="172">
        <v>750</v>
      </c>
      <c r="D18" s="172">
        <v>1000</v>
      </c>
      <c r="E18" s="113">
        <v>750</v>
      </c>
      <c r="F18" s="173">
        <v>550</v>
      </c>
      <c r="I18" s="903"/>
      <c r="J18" s="904"/>
      <c r="K18" s="904"/>
      <c r="L18" s="905"/>
    </row>
    <row r="19" spans="1:18" ht="35.15" customHeight="1" thickBot="1">
      <c r="A19" s="174" t="s">
        <v>322</v>
      </c>
      <c r="B19" s="175">
        <f>B17*B18</f>
        <v>0</v>
      </c>
      <c r="C19" s="175">
        <f>C17*C18</f>
        <v>0</v>
      </c>
      <c r="D19" s="175">
        <f>D17*D18</f>
        <v>0</v>
      </c>
      <c r="E19" s="176">
        <f>E17*E18</f>
        <v>0</v>
      </c>
      <c r="F19" s="177">
        <f>F17*F18</f>
        <v>0</v>
      </c>
      <c r="I19" s="903"/>
      <c r="J19" s="904"/>
      <c r="K19" s="904"/>
      <c r="L19" s="905"/>
    </row>
    <row r="20" spans="1:18" ht="35.15" customHeight="1" thickBot="1">
      <c r="A20" s="178" t="s">
        <v>321</v>
      </c>
      <c r="B20" s="924">
        <f>B19+C19+D19+E19+F19</f>
        <v>0</v>
      </c>
      <c r="C20" s="925"/>
      <c r="D20" s="925"/>
      <c r="E20" s="925"/>
      <c r="F20" s="926"/>
      <c r="G20" s="296"/>
      <c r="I20" s="906"/>
      <c r="J20" s="907"/>
      <c r="K20" s="907"/>
      <c r="L20" s="908"/>
    </row>
    <row r="21" spans="1:18" ht="17.149999999999999" customHeight="1">
      <c r="A21" s="179"/>
      <c r="B21" s="180"/>
      <c r="C21" s="180"/>
      <c r="D21" s="180"/>
      <c r="E21" s="180"/>
      <c r="F21" s="180"/>
      <c r="G21" s="288"/>
      <c r="I21" s="43"/>
      <c r="J21" s="43"/>
      <c r="K21" s="43"/>
      <c r="L21" s="43"/>
    </row>
    <row r="22" spans="1:18" ht="16.5">
      <c r="A22" s="181"/>
      <c r="B22" s="182"/>
      <c r="C22" s="933"/>
      <c r="D22" s="933"/>
      <c r="E22" s="933"/>
      <c r="F22" s="933"/>
      <c r="G22" s="933"/>
      <c r="H22" s="183"/>
      <c r="I22" s="183"/>
      <c r="J22" s="183"/>
    </row>
    <row r="23" spans="1:18" ht="33.65" customHeight="1">
      <c r="A23" s="927" t="s">
        <v>416</v>
      </c>
      <c r="B23" s="927"/>
      <c r="C23" s="934">
        <f>入力シート!C6</f>
        <v>0</v>
      </c>
      <c r="D23" s="934"/>
      <c r="E23" s="934"/>
      <c r="F23" s="934"/>
      <c r="G23" s="934"/>
      <c r="H23" s="934"/>
      <c r="I23" s="934"/>
      <c r="J23" s="934"/>
      <c r="K23" s="934"/>
    </row>
    <row r="25" spans="1:18" ht="23.4" customHeight="1">
      <c r="A25" s="897" t="s">
        <v>680</v>
      </c>
      <c r="B25" s="897"/>
      <c r="C25" s="897"/>
      <c r="D25" s="897"/>
      <c r="E25" s="897"/>
      <c r="F25" s="897"/>
      <c r="G25" s="897"/>
      <c r="H25" s="897"/>
      <c r="I25" s="897"/>
      <c r="J25" s="897"/>
    </row>
    <row r="26" spans="1:18" ht="28.65" customHeight="1">
      <c r="A26" s="40" t="s">
        <v>624</v>
      </c>
      <c r="G26"/>
      <c r="R26" s="17"/>
    </row>
    <row r="27" spans="1:18" ht="81" customHeight="1" thickBot="1">
      <c r="C27" s="367"/>
      <c r="G27" s="928" t="s">
        <v>675</v>
      </c>
      <c r="H27" s="928"/>
      <c r="I27" s="928"/>
      <c r="J27" s="928"/>
      <c r="K27" s="928"/>
    </row>
    <row r="28" spans="1:18" ht="35.15" customHeight="1" thickBot="1">
      <c r="A28" s="554" t="s">
        <v>7</v>
      </c>
      <c r="B28" s="929">
        <f>A10</f>
        <v>0</v>
      </c>
      <c r="C28" s="930"/>
      <c r="D28" s="638"/>
      <c r="E28" s="638"/>
      <c r="G28"/>
    </row>
    <row r="29" spans="1:18" ht="69.650000000000006" customHeight="1" thickBot="1">
      <c r="A29" s="555" t="s">
        <v>677</v>
      </c>
      <c r="B29" s="556">
        <f>B28-6</f>
        <v>-6</v>
      </c>
      <c r="C29" s="557" t="s">
        <v>678</v>
      </c>
      <c r="D29" s="931" t="s">
        <v>679</v>
      </c>
      <c r="E29" s="932"/>
      <c r="F29" s="932"/>
      <c r="G29" s="3"/>
      <c r="H29" s="3"/>
      <c r="I29" s="3"/>
      <c r="J29" s="3"/>
      <c r="K29" s="3"/>
      <c r="L29" s="3"/>
    </row>
    <row r="30" spans="1:18" s="506" customFormat="1" ht="23.4" customHeight="1">
      <c r="A30" s="516" t="s">
        <v>625</v>
      </c>
    </row>
    <row r="31" spans="1:18" ht="68.25" customHeight="1"/>
    <row r="33" spans="14:24">
      <c r="N33" t="s">
        <v>100</v>
      </c>
    </row>
    <row r="34" spans="14:24" ht="39" customHeight="1">
      <c r="N34" t="s">
        <v>101</v>
      </c>
      <c r="Q34" s="508"/>
      <c r="R34" s="510" t="s">
        <v>613</v>
      </c>
      <c r="S34" s="509" t="s">
        <v>614</v>
      </c>
      <c r="T34" s="510" t="s">
        <v>615</v>
      </c>
      <c r="U34" s="509" t="s">
        <v>616</v>
      </c>
      <c r="V34" s="510" t="s">
        <v>617</v>
      </c>
      <c r="W34" s="509" t="s">
        <v>618</v>
      </c>
      <c r="X34" s="512" t="s">
        <v>619</v>
      </c>
    </row>
    <row r="35" spans="14:24" ht="50.25" customHeight="1">
      <c r="Q35" s="507" t="s">
        <v>612</v>
      </c>
      <c r="R35" s="511" t="s">
        <v>620</v>
      </c>
      <c r="S35" s="507" t="s">
        <v>621</v>
      </c>
      <c r="T35" s="511" t="s">
        <v>620</v>
      </c>
      <c r="U35" s="507" t="s">
        <v>622</v>
      </c>
      <c r="V35" s="511" t="s">
        <v>620</v>
      </c>
      <c r="W35" s="507" t="s">
        <v>620</v>
      </c>
      <c r="X35" s="513" t="s">
        <v>623</v>
      </c>
    </row>
  </sheetData>
  <mergeCells count="29">
    <mergeCell ref="G27:K27"/>
    <mergeCell ref="B28:C28"/>
    <mergeCell ref="D28:E28"/>
    <mergeCell ref="D29:F29"/>
    <mergeCell ref="C22:G22"/>
    <mergeCell ref="C23:K23"/>
    <mergeCell ref="A6:A7"/>
    <mergeCell ref="B6:B7"/>
    <mergeCell ref="A25:J25"/>
    <mergeCell ref="C6:C7"/>
    <mergeCell ref="D6:D7"/>
    <mergeCell ref="E9:F9"/>
    <mergeCell ref="I14:L20"/>
    <mergeCell ref="I6:L7"/>
    <mergeCell ref="I13:L13"/>
    <mergeCell ref="E6:G6"/>
    <mergeCell ref="G7:G9"/>
    <mergeCell ref="B20:F20"/>
    <mergeCell ref="A23:B23"/>
    <mergeCell ref="J1:L2"/>
    <mergeCell ref="A1:I2"/>
    <mergeCell ref="A3:B3"/>
    <mergeCell ref="A4:B4"/>
    <mergeCell ref="K3:L3"/>
    <mergeCell ref="K4:L4"/>
    <mergeCell ref="F3:I3"/>
    <mergeCell ref="C3:E3"/>
    <mergeCell ref="C4:E4"/>
    <mergeCell ref="F4:I4"/>
  </mergeCells>
  <phoneticPr fontId="1"/>
  <dataValidations count="1">
    <dataValidation type="list" allowBlank="1" showInputMessage="1" showErrorMessage="1" sqref="J1:L2" xr:uid="{00000000-0002-0000-0500-000000000000}">
      <formula1>$N$33:$N$34</formula1>
    </dataValidation>
  </dataValidations>
  <printOptions horizontalCentered="1"/>
  <pageMargins left="0" right="0" top="0.78740157480314965" bottom="0" header="0.31496062992125984" footer="0.31496062992125984"/>
  <pageSetup paperSize="9" scale="83" orientation="portrait" r:id="rId1"/>
  <colBreaks count="1" manualBreakCount="1">
    <brk id="12"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G38"/>
  <sheetViews>
    <sheetView showZeros="0" view="pageBreakPreview" zoomScaleNormal="100" zoomScaleSheetLayoutView="100" workbookViewId="0">
      <selection activeCell="B2" sqref="B2:G2"/>
    </sheetView>
  </sheetViews>
  <sheetFormatPr defaultColWidth="8.90625" defaultRowHeight="13"/>
  <cols>
    <col min="1" max="1" width="1.08984375" customWidth="1"/>
    <col min="2" max="2" width="24.90625" customWidth="1"/>
    <col min="5" max="5" width="10.36328125" customWidth="1"/>
    <col min="6" max="6" width="27.453125" customWidth="1"/>
    <col min="7" max="7" width="18.90625" customWidth="1"/>
    <col min="8" max="16384" width="8.90625" style="58"/>
  </cols>
  <sheetData>
    <row r="1" spans="1:7" customFormat="1" ht="14">
      <c r="B1" s="951"/>
      <c r="C1" s="951"/>
      <c r="D1" s="951"/>
      <c r="E1" s="951"/>
      <c r="F1" s="951"/>
      <c r="G1" s="951"/>
    </row>
    <row r="2" spans="1:7" customFormat="1" ht="21.5" thickBot="1">
      <c r="B2" s="952" t="s">
        <v>378</v>
      </c>
      <c r="C2" s="952"/>
      <c r="D2" s="952"/>
      <c r="E2" s="952"/>
      <c r="F2" s="952"/>
      <c r="G2" s="952"/>
    </row>
    <row r="3" spans="1:7" customFormat="1" ht="21.5" thickBot="1">
      <c r="B3" s="304" t="s">
        <v>379</v>
      </c>
      <c r="C3" s="953">
        <f>入力シート!C2</f>
        <v>0</v>
      </c>
      <c r="D3" s="954"/>
      <c r="E3" s="955"/>
      <c r="F3" s="305" t="s">
        <v>380</v>
      </c>
      <c r="G3" s="306">
        <f>入力シート!C4</f>
        <v>0</v>
      </c>
    </row>
    <row r="4" spans="1:7" customFormat="1" ht="17.25" customHeight="1" thickBot="1">
      <c r="A4" s="307"/>
      <c r="B4" s="308" t="s">
        <v>50</v>
      </c>
      <c r="C4" s="309" t="s">
        <v>51</v>
      </c>
      <c r="D4" s="310" t="s">
        <v>52</v>
      </c>
      <c r="E4" s="309" t="s">
        <v>53</v>
      </c>
      <c r="F4" s="309" t="s">
        <v>54</v>
      </c>
      <c r="G4" s="311" t="s">
        <v>220</v>
      </c>
    </row>
    <row r="5" spans="1:7" customFormat="1" ht="17.25" customHeight="1">
      <c r="A5" s="307"/>
      <c r="B5" s="950" t="s">
        <v>381</v>
      </c>
      <c r="C5" s="950"/>
      <c r="D5" s="950"/>
      <c r="E5" s="312"/>
      <c r="F5" s="956"/>
      <c r="G5" s="957"/>
    </row>
    <row r="6" spans="1:7" customFormat="1" ht="39.65" customHeight="1">
      <c r="A6" s="307"/>
      <c r="B6" s="313" t="s">
        <v>415</v>
      </c>
      <c r="C6" s="314">
        <v>400</v>
      </c>
      <c r="D6" s="368"/>
      <c r="E6" s="315">
        <f>C6*D6</f>
        <v>0</v>
      </c>
      <c r="F6" s="316" t="s">
        <v>382</v>
      </c>
      <c r="G6" s="317" t="s">
        <v>383</v>
      </c>
    </row>
    <row r="7" spans="1:7" customFormat="1" ht="39.65" customHeight="1">
      <c r="A7" s="307"/>
      <c r="B7" s="313" t="s">
        <v>384</v>
      </c>
      <c r="C7" s="314">
        <v>400</v>
      </c>
      <c r="D7" s="368"/>
      <c r="E7" s="315">
        <f>C7*D7</f>
        <v>0</v>
      </c>
      <c r="F7" s="316" t="s">
        <v>385</v>
      </c>
      <c r="G7" s="318"/>
    </row>
    <row r="8" spans="1:7" customFormat="1" ht="39.65" customHeight="1">
      <c r="A8" s="307"/>
      <c r="B8" s="346" t="s">
        <v>411</v>
      </c>
      <c r="C8" s="347">
        <v>200</v>
      </c>
      <c r="D8" s="369"/>
      <c r="E8" s="348">
        <f>C8*D8</f>
        <v>0</v>
      </c>
      <c r="F8" s="319" t="s">
        <v>386</v>
      </c>
      <c r="G8" s="317"/>
    </row>
    <row r="9" spans="1:7" customFormat="1" ht="23.4" customHeight="1">
      <c r="A9" s="307"/>
      <c r="B9" s="958" t="s">
        <v>402</v>
      </c>
      <c r="C9" s="958"/>
      <c r="D9" s="958"/>
      <c r="E9" s="349">
        <f>SUM(E6:E8)</f>
        <v>0</v>
      </c>
      <c r="G9" s="345"/>
    </row>
    <row r="10" spans="1:7" customFormat="1" ht="17.25" customHeight="1" thickBot="1">
      <c r="A10" s="307"/>
      <c r="B10" s="320"/>
      <c r="C10" s="321"/>
      <c r="D10" s="322"/>
      <c r="E10" s="323"/>
      <c r="F10" s="324"/>
      <c r="G10" s="322"/>
    </row>
    <row r="11" spans="1:7" customFormat="1" ht="17.25" customHeight="1" thickBot="1">
      <c r="A11" s="307"/>
      <c r="B11" s="959" t="s">
        <v>387</v>
      </c>
      <c r="C11" s="960"/>
      <c r="D11" s="960"/>
      <c r="E11" s="960"/>
      <c r="F11" s="960"/>
      <c r="G11" s="961"/>
    </row>
    <row r="12" spans="1:7" customFormat="1" ht="17.25" customHeight="1" thickBot="1">
      <c r="A12" s="307"/>
      <c r="B12" s="325" t="s">
        <v>388</v>
      </c>
      <c r="C12" s="326" t="s">
        <v>51</v>
      </c>
      <c r="D12" s="326" t="s">
        <v>389</v>
      </c>
      <c r="E12" s="326" t="s">
        <v>53</v>
      </c>
      <c r="F12" s="962" t="s">
        <v>220</v>
      </c>
      <c r="G12" s="963"/>
    </row>
    <row r="13" spans="1:7" customFormat="1" ht="36" customHeight="1">
      <c r="A13" s="307"/>
      <c r="B13" s="327" t="s">
        <v>390</v>
      </c>
      <c r="C13" s="328">
        <v>800</v>
      </c>
      <c r="D13" s="370"/>
      <c r="E13" s="329">
        <f>C13*D13</f>
        <v>0</v>
      </c>
      <c r="F13" s="964" t="s">
        <v>391</v>
      </c>
      <c r="G13" s="965"/>
    </row>
    <row r="14" spans="1:7" customFormat="1" ht="36" customHeight="1">
      <c r="A14" s="307"/>
      <c r="B14" s="330" t="s">
        <v>392</v>
      </c>
      <c r="C14" s="331">
        <v>200</v>
      </c>
      <c r="D14" s="371"/>
      <c r="E14" s="332">
        <f>C14*D14</f>
        <v>0</v>
      </c>
      <c r="F14" s="936" t="s">
        <v>393</v>
      </c>
      <c r="G14" s="937"/>
    </row>
    <row r="15" spans="1:7" customFormat="1" ht="36" customHeight="1">
      <c r="A15" s="307"/>
      <c r="B15" s="958" t="s">
        <v>402</v>
      </c>
      <c r="C15" s="958"/>
      <c r="D15" s="958"/>
      <c r="E15" s="376">
        <f>SUM(E13:E14)</f>
        <v>0</v>
      </c>
      <c r="F15" s="380"/>
      <c r="G15" s="381"/>
    </row>
    <row r="16" spans="1:7" customFormat="1" ht="10.5" customHeight="1" thickBot="1">
      <c r="A16" s="307"/>
      <c r="B16" s="382"/>
      <c r="C16" s="382"/>
      <c r="D16" s="382"/>
      <c r="E16" s="383"/>
      <c r="F16" s="345"/>
      <c r="G16" s="381"/>
    </row>
    <row r="17" spans="1:7" customFormat="1" ht="21" customHeight="1" thickBot="1">
      <c r="A17" s="307"/>
      <c r="B17" s="325" t="s">
        <v>388</v>
      </c>
      <c r="C17" s="326" t="s">
        <v>51</v>
      </c>
      <c r="D17" s="326" t="s">
        <v>389</v>
      </c>
      <c r="E17" s="326" t="s">
        <v>53</v>
      </c>
      <c r="F17" s="962" t="s">
        <v>220</v>
      </c>
      <c r="G17" s="963"/>
    </row>
    <row r="18" spans="1:7" customFormat="1" ht="36" customHeight="1" thickBot="1">
      <c r="A18" s="307"/>
      <c r="B18" s="333" t="s">
        <v>394</v>
      </c>
      <c r="C18" s="334">
        <v>300</v>
      </c>
      <c r="D18" s="372"/>
      <c r="E18" s="335">
        <f>C18*D18</f>
        <v>0</v>
      </c>
      <c r="F18" s="938" t="s">
        <v>395</v>
      </c>
      <c r="G18" s="939"/>
    </row>
    <row r="19" spans="1:7" customFormat="1" ht="23.4" customHeight="1">
      <c r="A19" s="307"/>
      <c r="B19" s="958" t="s">
        <v>402</v>
      </c>
      <c r="C19" s="958"/>
      <c r="D19" s="958"/>
      <c r="E19" s="376">
        <f>SUM(E18)</f>
        <v>0</v>
      </c>
      <c r="F19" s="375"/>
      <c r="G19" s="374"/>
    </row>
    <row r="20" spans="1:7" customFormat="1" ht="17.25" customHeight="1">
      <c r="A20" s="307"/>
      <c r="B20" s="320"/>
      <c r="C20" s="321"/>
      <c r="D20" s="322"/>
      <c r="E20" s="323"/>
      <c r="F20" s="336"/>
      <c r="G20" s="336"/>
    </row>
    <row r="21" spans="1:7" customFormat="1">
      <c r="A21" s="307"/>
      <c r="B21" s="943" t="s">
        <v>396</v>
      </c>
      <c r="C21" s="945" t="s">
        <v>397</v>
      </c>
      <c r="D21" s="945"/>
      <c r="E21" s="945"/>
      <c r="F21" s="946" t="s">
        <v>398</v>
      </c>
      <c r="G21" s="946"/>
    </row>
    <row r="22" spans="1:7" customFormat="1" ht="41.4" customHeight="1">
      <c r="A22" s="307"/>
      <c r="B22" s="944"/>
      <c r="C22" s="947"/>
      <c r="D22" s="947"/>
      <c r="E22" s="947"/>
      <c r="F22" s="948"/>
      <c r="G22" s="949"/>
    </row>
    <row r="23" spans="1:7" customFormat="1" ht="23.15" customHeight="1">
      <c r="A23" s="307"/>
      <c r="B23" s="337"/>
      <c r="C23" s="338"/>
      <c r="D23" s="338"/>
      <c r="E23" s="338"/>
      <c r="F23" s="339"/>
      <c r="G23" s="340"/>
    </row>
    <row r="24" spans="1:7" customFormat="1" ht="16.399999999999999" customHeight="1">
      <c r="A24" s="307"/>
      <c r="B24" s="940" t="s">
        <v>399</v>
      </c>
      <c r="C24" s="341" t="s">
        <v>400</v>
      </c>
      <c r="D24" s="341" t="s">
        <v>401</v>
      </c>
      <c r="E24" s="341" t="s">
        <v>402</v>
      </c>
      <c r="F24" s="942" t="s">
        <v>220</v>
      </c>
      <c r="G24" s="942"/>
    </row>
    <row r="25" spans="1:7" customFormat="1" ht="16.399999999999999" customHeight="1">
      <c r="A25" s="307"/>
      <c r="B25" s="941"/>
      <c r="C25" s="373"/>
      <c r="D25" s="373"/>
      <c r="E25" s="342">
        <f>C25*D25</f>
        <v>0</v>
      </c>
      <c r="F25" s="942"/>
      <c r="G25" s="942"/>
    </row>
    <row r="26" spans="1:7" customFormat="1" ht="16.399999999999999" customHeight="1">
      <c r="A26" s="307"/>
      <c r="B26" s="941"/>
      <c r="C26" s="373"/>
      <c r="D26" s="373"/>
      <c r="E26" s="342">
        <f t="shared" ref="E26:E28" si="0">C26*D26</f>
        <v>0</v>
      </c>
      <c r="F26" s="942"/>
      <c r="G26" s="942"/>
    </row>
    <row r="27" spans="1:7" customFormat="1" ht="16.399999999999999" customHeight="1">
      <c r="A27" s="307"/>
      <c r="B27" s="941"/>
      <c r="C27" s="373"/>
      <c r="D27" s="373"/>
      <c r="E27" s="342">
        <f t="shared" si="0"/>
        <v>0</v>
      </c>
      <c r="F27" s="942"/>
      <c r="G27" s="942"/>
    </row>
    <row r="28" spans="1:7" customFormat="1" ht="16.399999999999999" customHeight="1">
      <c r="A28" s="307"/>
      <c r="B28" s="941"/>
      <c r="C28" s="373"/>
      <c r="D28" s="373"/>
      <c r="E28" s="342">
        <f t="shared" si="0"/>
        <v>0</v>
      </c>
      <c r="F28" s="942"/>
      <c r="G28" s="942"/>
    </row>
    <row r="29" spans="1:7" customFormat="1">
      <c r="B29" s="343"/>
      <c r="C29" s="344"/>
      <c r="D29" s="344"/>
      <c r="E29" s="344"/>
      <c r="F29" s="344"/>
      <c r="G29" s="344"/>
    </row>
    <row r="30" spans="1:7" customFormat="1" ht="23.25" customHeight="1">
      <c r="B30" s="935" t="s">
        <v>403</v>
      </c>
      <c r="C30" s="935"/>
      <c r="D30" s="935"/>
      <c r="E30" s="935"/>
      <c r="F30" s="457" t="s">
        <v>445</v>
      </c>
      <c r="G30" s="458">
        <f>$E$9+$E$15</f>
        <v>0</v>
      </c>
    </row>
    <row r="31" spans="1:7" ht="23.25" customHeight="1">
      <c r="B31" s="935"/>
      <c r="C31" s="935"/>
      <c r="D31" s="935"/>
      <c r="E31" s="935"/>
      <c r="F31" s="457" t="s">
        <v>446</v>
      </c>
      <c r="G31" s="458">
        <f>$E$9+$E$19</f>
        <v>0</v>
      </c>
    </row>
    <row r="32" spans="1:7" ht="23.25" customHeight="1">
      <c r="B32" s="344"/>
      <c r="C32" s="344"/>
      <c r="D32" s="344"/>
      <c r="E32" s="344"/>
      <c r="F32" s="344"/>
      <c r="G32" s="344"/>
    </row>
    <row r="33" spans="2:7" ht="23.25" customHeight="1">
      <c r="B33" s="344"/>
      <c r="C33" s="344"/>
      <c r="D33" s="344"/>
      <c r="E33" s="344"/>
      <c r="F33" s="344"/>
      <c r="G33" s="344"/>
    </row>
    <row r="34" spans="2:7" ht="23.25" customHeight="1">
      <c r="B34" s="344"/>
      <c r="C34" s="344"/>
      <c r="D34" s="344"/>
      <c r="E34" s="344"/>
      <c r="F34" s="344"/>
      <c r="G34" s="344"/>
    </row>
    <row r="35" spans="2:7">
      <c r="B35" s="344"/>
      <c r="C35" s="344"/>
      <c r="D35" s="344"/>
      <c r="E35" s="344"/>
      <c r="F35" s="344"/>
      <c r="G35" s="344"/>
    </row>
    <row r="36" spans="2:7">
      <c r="B36" s="344"/>
      <c r="C36" s="344"/>
      <c r="D36" s="344"/>
      <c r="E36" s="344"/>
      <c r="F36" s="344"/>
      <c r="G36" s="344"/>
    </row>
    <row r="37" spans="2:7">
      <c r="B37" s="344"/>
      <c r="C37" s="344"/>
      <c r="D37" s="344"/>
      <c r="E37" s="344"/>
      <c r="F37" s="344"/>
      <c r="G37" s="344"/>
    </row>
    <row r="38" spans="2:7">
      <c r="B38" s="344"/>
      <c r="C38" s="344"/>
      <c r="D38" s="344"/>
      <c r="E38" s="344"/>
      <c r="F38" s="344"/>
      <c r="G38" s="344"/>
    </row>
  </sheetData>
  <mergeCells count="26">
    <mergeCell ref="B9:D9"/>
    <mergeCell ref="B11:G11"/>
    <mergeCell ref="F12:G12"/>
    <mergeCell ref="F13:G13"/>
    <mergeCell ref="B19:D19"/>
    <mergeCell ref="B15:D15"/>
    <mergeCell ref="F17:G17"/>
    <mergeCell ref="B5:D5"/>
    <mergeCell ref="B1:G1"/>
    <mergeCell ref="B2:G2"/>
    <mergeCell ref="C3:E3"/>
    <mergeCell ref="F5:G5"/>
    <mergeCell ref="B30:E31"/>
    <mergeCell ref="F14:G14"/>
    <mergeCell ref="F18:G18"/>
    <mergeCell ref="B24:B28"/>
    <mergeCell ref="F24:G24"/>
    <mergeCell ref="F25:G25"/>
    <mergeCell ref="F26:G26"/>
    <mergeCell ref="F27:G27"/>
    <mergeCell ref="F28:G28"/>
    <mergeCell ref="B21:B22"/>
    <mergeCell ref="C21:E21"/>
    <mergeCell ref="F21:G21"/>
    <mergeCell ref="C22:E22"/>
    <mergeCell ref="F22:G22"/>
  </mergeCells>
  <phoneticPr fontId="1"/>
  <pageMargins left="0.25" right="0.25" top="0.75" bottom="0.75" header="0.3" footer="0.3"/>
  <pageSetup paperSize="9" scale="93" orientation="portrait" r:id="rId1"/>
  <headerFooter>
    <oddHeader>&amp;R&amp;D　/　&amp;T</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0"/>
  <sheetViews>
    <sheetView showZeros="0" view="pageBreakPreview" topLeftCell="B1" zoomScaleNormal="100" zoomScaleSheetLayoutView="100" workbookViewId="0">
      <selection activeCell="B1" sqref="B1:K1"/>
    </sheetView>
  </sheetViews>
  <sheetFormatPr defaultColWidth="9" defaultRowHeight="29.4" customHeight="1"/>
  <cols>
    <col min="1" max="1" width="1.08984375" style="80" hidden="1" customWidth="1"/>
    <col min="2" max="2" width="5.453125" style="80" customWidth="1"/>
    <col min="3" max="3" width="6.36328125" style="80" customWidth="1"/>
    <col min="4" max="4" width="14.36328125" style="80" customWidth="1"/>
    <col min="5" max="5" width="8.453125" style="80" customWidth="1"/>
    <col min="6" max="6" width="7.6328125" style="80" customWidth="1"/>
    <col min="7" max="8" width="8.6328125" style="80" customWidth="1"/>
    <col min="9" max="9" width="6.453125" style="80" customWidth="1"/>
    <col min="10" max="10" width="17.36328125" style="80" customWidth="1"/>
    <col min="11" max="11" width="55.08984375" style="80" customWidth="1"/>
    <col min="12" max="16384" width="9" style="80"/>
  </cols>
  <sheetData>
    <row r="1" spans="2:15" ht="28">
      <c r="B1" s="976" t="s">
        <v>56</v>
      </c>
      <c r="C1" s="976"/>
      <c r="D1" s="976"/>
      <c r="E1" s="976"/>
      <c r="F1" s="976"/>
      <c r="G1" s="976"/>
      <c r="H1" s="976"/>
      <c r="I1" s="976"/>
      <c r="J1" s="976"/>
      <c r="K1" s="976"/>
    </row>
    <row r="2" spans="2:15" ht="29.4" customHeight="1" thickBot="1">
      <c r="B2" s="58"/>
      <c r="C2" s="58"/>
      <c r="D2" s="58"/>
      <c r="E2" s="58"/>
      <c r="F2" s="58"/>
      <c r="G2" s="58"/>
      <c r="H2" s="58"/>
      <c r="I2" s="58"/>
      <c r="K2" s="81" t="s">
        <v>440</v>
      </c>
      <c r="O2" s="82"/>
    </row>
    <row r="3" spans="2:15" ht="29.4" customHeight="1" thickBot="1">
      <c r="B3" s="977" t="s">
        <v>348</v>
      </c>
      <c r="C3" s="977"/>
      <c r="D3" s="979">
        <f>入力シート!C2</f>
        <v>0</v>
      </c>
      <c r="E3" s="980"/>
      <c r="F3" s="980"/>
      <c r="G3" s="980"/>
      <c r="H3" s="981"/>
      <c r="I3" s="83" t="s">
        <v>273</v>
      </c>
      <c r="J3" s="84" t="s">
        <v>58</v>
      </c>
      <c r="K3" s="85" t="s">
        <v>274</v>
      </c>
      <c r="O3" s="82"/>
    </row>
    <row r="4" spans="2:15" ht="29.4" customHeight="1" thickBot="1">
      <c r="B4" s="978"/>
      <c r="C4" s="978"/>
      <c r="D4" s="982"/>
      <c r="E4" s="983"/>
      <c r="F4" s="983"/>
      <c r="G4" s="983"/>
      <c r="H4" s="984"/>
      <c r="I4" s="86" t="s">
        <v>57</v>
      </c>
      <c r="J4" s="87" t="s">
        <v>59</v>
      </c>
      <c r="K4" s="88" t="s">
        <v>274</v>
      </c>
    </row>
    <row r="5" spans="2:15" ht="29.4" customHeight="1" thickBot="1">
      <c r="B5" s="89"/>
      <c r="C5" s="89"/>
      <c r="D5" s="90"/>
      <c r="E5" s="90"/>
      <c r="F5" s="90"/>
      <c r="G5" s="90"/>
      <c r="H5" s="90"/>
      <c r="I5" s="89"/>
      <c r="J5" s="90"/>
      <c r="K5" s="91"/>
    </row>
    <row r="6" spans="2:15" ht="29.4" customHeight="1" thickBot="1">
      <c r="B6" s="985" t="s">
        <v>60</v>
      </c>
      <c r="C6" s="986"/>
      <c r="D6" s="986"/>
      <c r="E6" s="986"/>
      <c r="F6" s="987"/>
      <c r="G6" s="90"/>
      <c r="H6" s="90"/>
      <c r="I6" s="89"/>
      <c r="J6" s="90"/>
      <c r="K6" s="91"/>
    </row>
    <row r="7" spans="2:15" ht="29.4" customHeight="1">
      <c r="B7" s="988" t="s">
        <v>61</v>
      </c>
      <c r="C7" s="989"/>
      <c r="D7" s="989"/>
      <c r="E7" s="990" t="s">
        <v>54</v>
      </c>
      <c r="F7" s="989"/>
      <c r="G7" s="991" t="s">
        <v>51</v>
      </c>
      <c r="H7" s="992"/>
      <c r="I7" s="105" t="s">
        <v>62</v>
      </c>
      <c r="J7" s="105" t="s">
        <v>53</v>
      </c>
      <c r="K7" s="106" t="s">
        <v>63</v>
      </c>
    </row>
    <row r="8" spans="2:15" ht="29.4" customHeight="1">
      <c r="B8" s="993" t="s">
        <v>64</v>
      </c>
      <c r="C8" s="972"/>
      <c r="D8" s="972"/>
      <c r="E8" s="971" t="s">
        <v>65</v>
      </c>
      <c r="F8" s="972"/>
      <c r="G8" s="973">
        <v>450</v>
      </c>
      <c r="H8" s="973"/>
      <c r="I8" s="366"/>
      <c r="J8" s="377">
        <f>G8*I8</f>
        <v>0</v>
      </c>
      <c r="K8" s="514" t="s">
        <v>330</v>
      </c>
      <c r="M8" s="95"/>
    </row>
    <row r="9" spans="2:15" ht="29.4" customHeight="1">
      <c r="B9" s="993" t="s">
        <v>434</v>
      </c>
      <c r="C9" s="972"/>
      <c r="D9" s="972"/>
      <c r="E9" s="971" t="s">
        <v>66</v>
      </c>
      <c r="F9" s="972"/>
      <c r="G9" s="973">
        <v>250</v>
      </c>
      <c r="H9" s="973"/>
      <c r="I9" s="366"/>
      <c r="J9" s="377">
        <f t="shared" ref="J9:J22" si="0">G9*I9</f>
        <v>0</v>
      </c>
      <c r="K9" s="514" t="s">
        <v>331</v>
      </c>
    </row>
    <row r="10" spans="2:15" ht="29.4" customHeight="1">
      <c r="B10" s="993" t="s">
        <v>435</v>
      </c>
      <c r="C10" s="971"/>
      <c r="D10" s="971"/>
      <c r="E10" s="971" t="s">
        <v>67</v>
      </c>
      <c r="F10" s="972"/>
      <c r="G10" s="973">
        <v>700</v>
      </c>
      <c r="H10" s="973"/>
      <c r="I10" s="366"/>
      <c r="J10" s="377">
        <f t="shared" si="0"/>
        <v>0</v>
      </c>
      <c r="K10" s="514" t="s">
        <v>332</v>
      </c>
    </row>
    <row r="11" spans="2:15" ht="29.4" customHeight="1">
      <c r="B11" s="993"/>
      <c r="C11" s="971"/>
      <c r="D11" s="971"/>
      <c r="E11" s="971" t="s">
        <v>68</v>
      </c>
      <c r="F11" s="972"/>
      <c r="G11" s="973">
        <v>800</v>
      </c>
      <c r="H11" s="973"/>
      <c r="I11" s="366"/>
      <c r="J11" s="377">
        <f t="shared" si="0"/>
        <v>0</v>
      </c>
      <c r="K11" s="514" t="s">
        <v>333</v>
      </c>
    </row>
    <row r="12" spans="2:15" ht="29.4" customHeight="1">
      <c r="B12" s="993" t="s">
        <v>69</v>
      </c>
      <c r="C12" s="972"/>
      <c r="D12" s="972"/>
      <c r="E12" s="971" t="s">
        <v>70</v>
      </c>
      <c r="F12" s="972"/>
      <c r="G12" s="973">
        <v>200</v>
      </c>
      <c r="H12" s="973"/>
      <c r="I12" s="366"/>
      <c r="J12" s="377">
        <f t="shared" si="0"/>
        <v>0</v>
      </c>
      <c r="K12" s="514" t="s">
        <v>71</v>
      </c>
    </row>
    <row r="13" spans="2:15" ht="29.4" customHeight="1">
      <c r="B13" s="993" t="s">
        <v>433</v>
      </c>
      <c r="C13" s="972"/>
      <c r="D13" s="972"/>
      <c r="E13" s="971" t="s">
        <v>436</v>
      </c>
      <c r="F13" s="972"/>
      <c r="G13" s="973">
        <v>500</v>
      </c>
      <c r="H13" s="973"/>
      <c r="I13" s="366"/>
      <c r="J13" s="377">
        <f t="shared" si="0"/>
        <v>0</v>
      </c>
      <c r="K13" s="515" t="s">
        <v>225</v>
      </c>
    </row>
    <row r="14" spans="2:15" ht="29.4" customHeight="1">
      <c r="B14" s="993" t="s">
        <v>334</v>
      </c>
      <c r="C14" s="972"/>
      <c r="D14" s="972"/>
      <c r="E14" s="971" t="s">
        <v>437</v>
      </c>
      <c r="F14" s="972"/>
      <c r="G14" s="973">
        <v>100</v>
      </c>
      <c r="H14" s="973"/>
      <c r="I14" s="366"/>
      <c r="J14" s="377">
        <f t="shared" si="0"/>
        <v>0</v>
      </c>
      <c r="K14" s="515" t="s">
        <v>335</v>
      </c>
    </row>
    <row r="15" spans="2:15" ht="33.65" customHeight="1">
      <c r="B15" s="993" t="s">
        <v>426</v>
      </c>
      <c r="C15" s="972"/>
      <c r="D15" s="972"/>
      <c r="E15" s="971" t="s">
        <v>72</v>
      </c>
      <c r="F15" s="972"/>
      <c r="G15" s="973">
        <v>1000</v>
      </c>
      <c r="H15" s="973"/>
      <c r="I15" s="366"/>
      <c r="J15" s="377">
        <f t="shared" si="0"/>
        <v>0</v>
      </c>
      <c r="K15" s="515" t="s">
        <v>430</v>
      </c>
    </row>
    <row r="16" spans="2:15" ht="33.65" customHeight="1">
      <c r="B16" s="993" t="s">
        <v>427</v>
      </c>
      <c r="C16" s="972"/>
      <c r="D16" s="972"/>
      <c r="E16" s="971" t="s">
        <v>72</v>
      </c>
      <c r="F16" s="972"/>
      <c r="G16" s="973">
        <v>600</v>
      </c>
      <c r="H16" s="973"/>
      <c r="I16" s="366"/>
      <c r="J16" s="377">
        <f t="shared" ref="J16" si="1">G16*I16</f>
        <v>0</v>
      </c>
      <c r="K16" s="515" t="s">
        <v>439</v>
      </c>
    </row>
    <row r="17" spans="2:11" ht="33.65" customHeight="1">
      <c r="B17" s="993" t="s">
        <v>428</v>
      </c>
      <c r="C17" s="972"/>
      <c r="D17" s="972"/>
      <c r="E17" s="971" t="s">
        <v>72</v>
      </c>
      <c r="F17" s="972"/>
      <c r="G17" s="973">
        <v>1000</v>
      </c>
      <c r="H17" s="973"/>
      <c r="I17" s="366"/>
      <c r="J17" s="377">
        <f t="shared" ref="J17" si="2">G17*I17</f>
        <v>0</v>
      </c>
      <c r="K17" s="515" t="s">
        <v>431</v>
      </c>
    </row>
    <row r="18" spans="2:11" ht="33.65" customHeight="1">
      <c r="B18" s="993" t="s">
        <v>429</v>
      </c>
      <c r="C18" s="972"/>
      <c r="D18" s="972"/>
      <c r="E18" s="971" t="s">
        <v>72</v>
      </c>
      <c r="F18" s="972"/>
      <c r="G18" s="973">
        <v>600</v>
      </c>
      <c r="H18" s="973"/>
      <c r="I18" s="366"/>
      <c r="J18" s="377">
        <f t="shared" si="0"/>
        <v>0</v>
      </c>
      <c r="K18" s="515" t="s">
        <v>439</v>
      </c>
    </row>
    <row r="19" spans="2:11" ht="29.4" customHeight="1">
      <c r="B19" s="993" t="s">
        <v>685</v>
      </c>
      <c r="C19" s="972"/>
      <c r="D19" s="972"/>
      <c r="E19" s="971" t="s">
        <v>72</v>
      </c>
      <c r="F19" s="972"/>
      <c r="G19" s="973">
        <v>1800</v>
      </c>
      <c r="H19" s="973"/>
      <c r="I19" s="366"/>
      <c r="J19" s="377">
        <f t="shared" si="0"/>
        <v>0</v>
      </c>
      <c r="K19" s="515" t="s">
        <v>336</v>
      </c>
    </row>
    <row r="20" spans="2:11" ht="29.4" customHeight="1">
      <c r="B20" s="993" t="s">
        <v>686</v>
      </c>
      <c r="C20" s="972"/>
      <c r="D20" s="972"/>
      <c r="E20" s="971" t="s">
        <v>72</v>
      </c>
      <c r="F20" s="972"/>
      <c r="G20" s="973">
        <v>1800</v>
      </c>
      <c r="H20" s="973"/>
      <c r="I20" s="366"/>
      <c r="J20" s="377">
        <f t="shared" si="0"/>
        <v>0</v>
      </c>
      <c r="K20" s="515" t="s">
        <v>336</v>
      </c>
    </row>
    <row r="21" spans="2:11" ht="29.4" customHeight="1">
      <c r="B21" s="993" t="s">
        <v>632</v>
      </c>
      <c r="C21" s="971"/>
      <c r="D21" s="971"/>
      <c r="E21" s="971" t="s">
        <v>72</v>
      </c>
      <c r="F21" s="972"/>
      <c r="G21" s="973">
        <v>150</v>
      </c>
      <c r="H21" s="973"/>
      <c r="I21" s="366"/>
      <c r="J21" s="377">
        <f>G21*I21</f>
        <v>0</v>
      </c>
      <c r="K21" s="515" t="s">
        <v>424</v>
      </c>
    </row>
    <row r="22" spans="2:11" ht="29.4" customHeight="1">
      <c r="B22" s="993" t="s">
        <v>631</v>
      </c>
      <c r="C22" s="971"/>
      <c r="D22" s="971"/>
      <c r="E22" s="971" t="s">
        <v>72</v>
      </c>
      <c r="F22" s="972"/>
      <c r="G22" s="973">
        <v>150</v>
      </c>
      <c r="H22" s="973"/>
      <c r="I22" s="366"/>
      <c r="J22" s="377">
        <f t="shared" si="0"/>
        <v>0</v>
      </c>
      <c r="K22" s="515" t="s">
        <v>425</v>
      </c>
    </row>
    <row r="23" spans="2:11" ht="29.4" customHeight="1">
      <c r="B23" s="993" t="s">
        <v>630</v>
      </c>
      <c r="C23" s="971"/>
      <c r="D23" s="971"/>
      <c r="E23" s="971" t="s">
        <v>72</v>
      </c>
      <c r="F23" s="972"/>
      <c r="G23" s="973">
        <v>500</v>
      </c>
      <c r="H23" s="973"/>
      <c r="I23" s="366"/>
      <c r="J23" s="377">
        <f>G23*I23</f>
        <v>0</v>
      </c>
      <c r="K23" s="515" t="s">
        <v>438</v>
      </c>
    </row>
    <row r="24" spans="2:11" ht="29.4" customHeight="1">
      <c r="B24" s="970" t="s">
        <v>628</v>
      </c>
      <c r="C24" s="971"/>
      <c r="D24" s="971"/>
      <c r="E24" s="971" t="s">
        <v>626</v>
      </c>
      <c r="F24" s="972"/>
      <c r="G24" s="973">
        <v>1500</v>
      </c>
      <c r="H24" s="973"/>
      <c r="I24" s="366"/>
      <c r="J24" s="377">
        <f>G24*I24</f>
        <v>0</v>
      </c>
      <c r="K24" s="515"/>
    </row>
    <row r="25" spans="2:11" ht="29.4" customHeight="1">
      <c r="B25" s="970" t="s">
        <v>629</v>
      </c>
      <c r="C25" s="971"/>
      <c r="D25" s="971"/>
      <c r="E25" s="971" t="s">
        <v>626</v>
      </c>
      <c r="F25" s="972"/>
      <c r="G25" s="973">
        <v>2000</v>
      </c>
      <c r="H25" s="973"/>
      <c r="I25" s="366"/>
      <c r="J25" s="377">
        <f>G25*I25</f>
        <v>0</v>
      </c>
      <c r="K25" s="515"/>
    </row>
    <row r="26" spans="2:11" ht="29.4" customHeight="1">
      <c r="B26" s="966" t="s">
        <v>627</v>
      </c>
      <c r="C26" s="967"/>
      <c r="D26" s="967"/>
      <c r="E26" s="967" t="s">
        <v>626</v>
      </c>
      <c r="F26" s="968"/>
      <c r="G26" s="974"/>
      <c r="H26" s="975"/>
      <c r="I26" s="366"/>
      <c r="J26" s="377"/>
      <c r="K26" s="515"/>
    </row>
    <row r="27" spans="2:11" ht="29.4" customHeight="1" thickBot="1">
      <c r="B27" s="966" t="s">
        <v>684</v>
      </c>
      <c r="C27" s="967"/>
      <c r="D27" s="967"/>
      <c r="E27" s="967" t="s">
        <v>683</v>
      </c>
      <c r="F27" s="968"/>
      <c r="G27" s="969">
        <v>400</v>
      </c>
      <c r="H27" s="969"/>
      <c r="I27" s="364"/>
      <c r="J27" s="377">
        <f>G27*I27</f>
        <v>0</v>
      </c>
      <c r="K27" s="365"/>
    </row>
    <row r="28" spans="2:11" ht="29.4" customHeight="1" thickBot="1">
      <c r="B28" s="994" t="s">
        <v>73</v>
      </c>
      <c r="C28" s="995"/>
      <c r="D28" s="995"/>
      <c r="E28" s="995"/>
      <c r="F28" s="995"/>
      <c r="G28" s="995"/>
      <c r="H28" s="995"/>
      <c r="I28" s="996">
        <f>SUM(J8:J27)</f>
        <v>0</v>
      </c>
      <c r="J28" s="996"/>
      <c r="K28" s="97"/>
    </row>
    <row r="29" spans="2:11" ht="29.4" customHeight="1">
      <c r="C29" s="58"/>
      <c r="D29" s="58"/>
      <c r="E29" s="58"/>
      <c r="F29" s="58"/>
      <c r="G29" s="58"/>
      <c r="H29" s="58"/>
      <c r="I29" s="58"/>
      <c r="J29" s="58"/>
    </row>
    <row r="30" spans="2:11" ht="29.4" customHeight="1">
      <c r="C30" s="58"/>
      <c r="D30" s="58"/>
      <c r="E30" s="58"/>
      <c r="F30" s="58"/>
      <c r="G30" s="58"/>
      <c r="H30" s="58"/>
      <c r="I30" s="58"/>
      <c r="J30" s="58"/>
    </row>
  </sheetData>
  <mergeCells count="68">
    <mergeCell ref="G23:H23"/>
    <mergeCell ref="B17:D17"/>
    <mergeCell ref="E17:F17"/>
    <mergeCell ref="G17:H17"/>
    <mergeCell ref="B16:D16"/>
    <mergeCell ref="E16:F16"/>
    <mergeCell ref="G16:H16"/>
    <mergeCell ref="B20:D20"/>
    <mergeCell ref="E20:F20"/>
    <mergeCell ref="G20:H20"/>
    <mergeCell ref="G13:H13"/>
    <mergeCell ref="G14:H14"/>
    <mergeCell ref="G15:H15"/>
    <mergeCell ref="G18:H18"/>
    <mergeCell ref="G19:H19"/>
    <mergeCell ref="G8:H8"/>
    <mergeCell ref="G9:H9"/>
    <mergeCell ref="G10:H10"/>
    <mergeCell ref="G11:H11"/>
    <mergeCell ref="G12:H12"/>
    <mergeCell ref="B28:H28"/>
    <mergeCell ref="I28:J28"/>
    <mergeCell ref="B15:D15"/>
    <mergeCell ref="E15:F15"/>
    <mergeCell ref="B18:D18"/>
    <mergeCell ref="E18:F18"/>
    <mergeCell ref="B19:D19"/>
    <mergeCell ref="E19:F19"/>
    <mergeCell ref="B21:D21"/>
    <mergeCell ref="B22:D22"/>
    <mergeCell ref="B23:D23"/>
    <mergeCell ref="E21:F21"/>
    <mergeCell ref="E22:F22"/>
    <mergeCell ref="E23:F23"/>
    <mergeCell ref="G21:H21"/>
    <mergeCell ref="G22:H22"/>
    <mergeCell ref="B12:D12"/>
    <mergeCell ref="E12:F12"/>
    <mergeCell ref="B13:D13"/>
    <mergeCell ref="E13:F13"/>
    <mergeCell ref="B14:D14"/>
    <mergeCell ref="E14:F14"/>
    <mergeCell ref="B8:D8"/>
    <mergeCell ref="E8:F8"/>
    <mergeCell ref="B9:D9"/>
    <mergeCell ref="E9:F9"/>
    <mergeCell ref="B10:D11"/>
    <mergeCell ref="E10:F10"/>
    <mergeCell ref="E11:F11"/>
    <mergeCell ref="B1:K1"/>
    <mergeCell ref="B3:C4"/>
    <mergeCell ref="D3:H4"/>
    <mergeCell ref="B6:F6"/>
    <mergeCell ref="B7:D7"/>
    <mergeCell ref="E7:F7"/>
    <mergeCell ref="G7:H7"/>
    <mergeCell ref="B27:D27"/>
    <mergeCell ref="E27:F27"/>
    <mergeCell ref="G27:H27"/>
    <mergeCell ref="B24:D24"/>
    <mergeCell ref="E24:F24"/>
    <mergeCell ref="G24:H24"/>
    <mergeCell ref="B25:D25"/>
    <mergeCell ref="E25:F25"/>
    <mergeCell ref="G25:H25"/>
    <mergeCell ref="B26:D26"/>
    <mergeCell ref="E26:F26"/>
    <mergeCell ref="G26:H26"/>
  </mergeCells>
  <phoneticPr fontId="1"/>
  <pageMargins left="0.35416666666666669" right="0.2361111111111111" top="0.66736111111111107" bottom="0.19652777777777777" header="0.2361111111111111" footer="0.19652777777777777"/>
  <pageSetup paperSize="9" scale="70" orientation="portrait" r:id="rId1"/>
  <headerFooter alignWithMargins="0">
    <oddHeader>&amp;R&amp;D　/　&amp;T</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24"/>
  <sheetViews>
    <sheetView showZeros="0" view="pageBreakPreview" topLeftCell="B1" zoomScale="98" zoomScaleNormal="100" zoomScaleSheetLayoutView="98" workbookViewId="0">
      <selection activeCell="K5" sqref="K5"/>
    </sheetView>
  </sheetViews>
  <sheetFormatPr defaultColWidth="9" defaultRowHeight="30" customHeight="1"/>
  <cols>
    <col min="1" max="1" width="1.08984375" style="80" hidden="1" customWidth="1"/>
    <col min="2" max="2" width="5.453125" style="80" customWidth="1"/>
    <col min="3" max="3" width="6.36328125" style="80" customWidth="1"/>
    <col min="4" max="4" width="12.453125" style="80" customWidth="1"/>
    <col min="5" max="5" width="8.453125" style="80" customWidth="1"/>
    <col min="6" max="6" width="7.6328125" style="80" customWidth="1"/>
    <col min="7" max="8" width="8.6328125" style="80" customWidth="1"/>
    <col min="9" max="9" width="6.453125" style="80" customWidth="1"/>
    <col min="10" max="10" width="17.90625" style="80" customWidth="1"/>
    <col min="11" max="11" width="54.90625" style="80" customWidth="1"/>
    <col min="12" max="16384" width="9" style="80"/>
  </cols>
  <sheetData>
    <row r="1" spans="2:15" ht="30" customHeight="1">
      <c r="B1" s="976" t="s">
        <v>56</v>
      </c>
      <c r="C1" s="976"/>
      <c r="D1" s="976"/>
      <c r="E1" s="976"/>
      <c r="F1" s="976"/>
      <c r="G1" s="976"/>
      <c r="H1" s="976"/>
      <c r="I1" s="976"/>
      <c r="J1" s="976"/>
      <c r="K1" s="976"/>
    </row>
    <row r="2" spans="2:15" ht="30" customHeight="1" thickBot="1">
      <c r="B2" s="58"/>
      <c r="C2" s="58"/>
      <c r="D2" s="58"/>
      <c r="E2" s="58"/>
      <c r="F2" s="58"/>
      <c r="G2" s="58"/>
      <c r="H2" s="58"/>
      <c r="I2" s="58"/>
      <c r="K2" s="81" t="s">
        <v>440</v>
      </c>
      <c r="O2" s="82"/>
    </row>
    <row r="3" spans="2:15" ht="30" customHeight="1" thickBot="1">
      <c r="B3" s="977" t="s">
        <v>348</v>
      </c>
      <c r="C3" s="977"/>
      <c r="D3" s="979">
        <f>入力シート!C2</f>
        <v>0</v>
      </c>
      <c r="E3" s="980"/>
      <c r="F3" s="980"/>
      <c r="G3" s="980"/>
      <c r="H3" s="981"/>
      <c r="I3" s="98" t="s">
        <v>287</v>
      </c>
      <c r="J3" s="99" t="s">
        <v>58</v>
      </c>
      <c r="K3" s="100" t="s">
        <v>274</v>
      </c>
      <c r="O3" s="82"/>
    </row>
    <row r="4" spans="2:15" ht="30" customHeight="1" thickBot="1">
      <c r="B4" s="978"/>
      <c r="C4" s="978"/>
      <c r="D4" s="982"/>
      <c r="E4" s="983"/>
      <c r="F4" s="983"/>
      <c r="G4" s="983"/>
      <c r="H4" s="984"/>
      <c r="I4" s="101" t="s">
        <v>273</v>
      </c>
      <c r="J4" s="102" t="s">
        <v>59</v>
      </c>
      <c r="K4" s="103" t="s">
        <v>212</v>
      </c>
    </row>
    <row r="5" spans="2:15" ht="30" customHeight="1" thickBot="1">
      <c r="B5" s="89"/>
      <c r="C5" s="89"/>
      <c r="D5" s="90"/>
      <c r="E5" s="90"/>
      <c r="F5" s="90"/>
      <c r="G5" s="90"/>
      <c r="H5" s="90"/>
      <c r="I5" s="89"/>
      <c r="J5" s="90"/>
      <c r="K5" s="91"/>
    </row>
    <row r="6" spans="2:15" ht="30" customHeight="1" thickBot="1">
      <c r="B6" s="1022" t="s">
        <v>60</v>
      </c>
      <c r="C6" s="1023"/>
      <c r="D6" s="1023"/>
      <c r="E6" s="1023"/>
      <c r="F6" s="1024"/>
      <c r="G6" s="90"/>
      <c r="H6" s="90"/>
      <c r="I6" s="89"/>
      <c r="J6" s="90"/>
      <c r="K6" s="91"/>
    </row>
    <row r="7" spans="2:15" ht="30" customHeight="1">
      <c r="B7" s="1025" t="s">
        <v>61</v>
      </c>
      <c r="C7" s="1026"/>
      <c r="D7" s="1027"/>
      <c r="E7" s="1028" t="s">
        <v>54</v>
      </c>
      <c r="F7" s="1027"/>
      <c r="G7" s="1029" t="s">
        <v>51</v>
      </c>
      <c r="H7" s="1030"/>
      <c r="I7" s="105" t="s">
        <v>62</v>
      </c>
      <c r="J7" s="105" t="s">
        <v>53</v>
      </c>
      <c r="K7" s="106" t="s">
        <v>63</v>
      </c>
    </row>
    <row r="8" spans="2:15" ht="30" customHeight="1">
      <c r="B8" s="1017" t="s">
        <v>64</v>
      </c>
      <c r="C8" s="1018"/>
      <c r="D8" s="1016"/>
      <c r="E8" s="1015" t="s">
        <v>65</v>
      </c>
      <c r="F8" s="1016"/>
      <c r="G8" s="974">
        <v>450</v>
      </c>
      <c r="H8" s="975"/>
      <c r="I8" s="92"/>
      <c r="J8" s="93">
        <f>G8*I8</f>
        <v>0</v>
      </c>
      <c r="K8" s="94" t="s">
        <v>330</v>
      </c>
      <c r="M8" s="95"/>
    </row>
    <row r="9" spans="2:15" ht="30" customHeight="1">
      <c r="B9" s="1017" t="s">
        <v>434</v>
      </c>
      <c r="C9" s="1018"/>
      <c r="D9" s="1016"/>
      <c r="E9" s="1015" t="s">
        <v>66</v>
      </c>
      <c r="F9" s="1016"/>
      <c r="G9" s="974">
        <v>250</v>
      </c>
      <c r="H9" s="975"/>
      <c r="I9" s="92"/>
      <c r="J9" s="93">
        <f t="shared" ref="J9:J23" si="0">G9*I9</f>
        <v>0</v>
      </c>
      <c r="K9" s="94" t="s">
        <v>331</v>
      </c>
    </row>
    <row r="10" spans="2:15" ht="30" customHeight="1">
      <c r="B10" s="1019" t="s">
        <v>435</v>
      </c>
      <c r="C10" s="1020"/>
      <c r="D10" s="1021"/>
      <c r="E10" s="1015" t="s">
        <v>67</v>
      </c>
      <c r="F10" s="1016"/>
      <c r="G10" s="974">
        <v>700</v>
      </c>
      <c r="H10" s="975"/>
      <c r="I10" s="92"/>
      <c r="J10" s="93">
        <f t="shared" si="0"/>
        <v>0</v>
      </c>
      <c r="K10" s="94" t="s">
        <v>332</v>
      </c>
    </row>
    <row r="11" spans="2:15" ht="30" customHeight="1">
      <c r="B11" s="1031"/>
      <c r="C11" s="1032"/>
      <c r="D11" s="1033"/>
      <c r="E11" s="1015" t="s">
        <v>68</v>
      </c>
      <c r="F11" s="1016"/>
      <c r="G11" s="974">
        <v>800</v>
      </c>
      <c r="H11" s="975"/>
      <c r="I11" s="92"/>
      <c r="J11" s="93">
        <f t="shared" si="0"/>
        <v>0</v>
      </c>
      <c r="K11" s="94" t="s">
        <v>333</v>
      </c>
    </row>
    <row r="12" spans="2:15" ht="30" customHeight="1">
      <c r="B12" s="1017" t="s">
        <v>69</v>
      </c>
      <c r="C12" s="1018"/>
      <c r="D12" s="1016"/>
      <c r="E12" s="1015" t="s">
        <v>70</v>
      </c>
      <c r="F12" s="1016"/>
      <c r="G12" s="974">
        <v>200</v>
      </c>
      <c r="H12" s="975"/>
      <c r="I12" s="92"/>
      <c r="J12" s="93">
        <f t="shared" si="0"/>
        <v>0</v>
      </c>
      <c r="K12" s="94" t="s">
        <v>71</v>
      </c>
    </row>
    <row r="13" spans="2:15" ht="30" customHeight="1">
      <c r="B13" s="1017" t="s">
        <v>433</v>
      </c>
      <c r="C13" s="1018"/>
      <c r="D13" s="1016"/>
      <c r="E13" s="1015" t="s">
        <v>436</v>
      </c>
      <c r="F13" s="1016"/>
      <c r="G13" s="974">
        <v>500</v>
      </c>
      <c r="H13" s="975"/>
      <c r="I13" s="92"/>
      <c r="J13" s="93">
        <f t="shared" si="0"/>
        <v>0</v>
      </c>
      <c r="K13" s="96" t="s">
        <v>225</v>
      </c>
    </row>
    <row r="14" spans="2:15" ht="30" customHeight="1">
      <c r="B14" s="1017" t="s">
        <v>334</v>
      </c>
      <c r="C14" s="1018"/>
      <c r="D14" s="1016"/>
      <c r="E14" s="1015" t="s">
        <v>437</v>
      </c>
      <c r="F14" s="1016"/>
      <c r="G14" s="974">
        <v>100</v>
      </c>
      <c r="H14" s="975"/>
      <c r="I14" s="92"/>
      <c r="J14" s="93">
        <f t="shared" si="0"/>
        <v>0</v>
      </c>
      <c r="K14" s="96" t="s">
        <v>335</v>
      </c>
    </row>
    <row r="15" spans="2:15" ht="35.15" customHeight="1">
      <c r="B15" s="1017" t="s">
        <v>426</v>
      </c>
      <c r="C15" s="1018"/>
      <c r="D15" s="1016"/>
      <c r="E15" s="1015" t="s">
        <v>72</v>
      </c>
      <c r="F15" s="1016"/>
      <c r="G15" s="974">
        <v>1000</v>
      </c>
      <c r="H15" s="975"/>
      <c r="I15" s="92"/>
      <c r="J15" s="93">
        <f t="shared" si="0"/>
        <v>0</v>
      </c>
      <c r="K15" s="96" t="s">
        <v>430</v>
      </c>
    </row>
    <row r="16" spans="2:15" ht="35.15" customHeight="1">
      <c r="B16" s="1017" t="s">
        <v>427</v>
      </c>
      <c r="C16" s="1018"/>
      <c r="D16" s="1016"/>
      <c r="E16" s="1015" t="s">
        <v>72</v>
      </c>
      <c r="F16" s="1016"/>
      <c r="G16" s="974">
        <v>600</v>
      </c>
      <c r="H16" s="975"/>
      <c r="I16" s="92"/>
      <c r="J16" s="93">
        <f t="shared" si="0"/>
        <v>0</v>
      </c>
      <c r="K16" s="96" t="s">
        <v>432</v>
      </c>
    </row>
    <row r="17" spans="2:11" ht="35.15" customHeight="1">
      <c r="B17" s="1017" t="s">
        <v>428</v>
      </c>
      <c r="C17" s="1018"/>
      <c r="D17" s="1016"/>
      <c r="E17" s="1015" t="s">
        <v>72</v>
      </c>
      <c r="F17" s="1016"/>
      <c r="G17" s="974">
        <v>1000</v>
      </c>
      <c r="H17" s="975"/>
      <c r="I17" s="92"/>
      <c r="J17" s="93">
        <f t="shared" si="0"/>
        <v>0</v>
      </c>
      <c r="K17" s="96" t="s">
        <v>431</v>
      </c>
    </row>
    <row r="18" spans="2:11" ht="35.15" customHeight="1">
      <c r="B18" s="1017" t="s">
        <v>429</v>
      </c>
      <c r="C18" s="1018"/>
      <c r="D18" s="1016"/>
      <c r="E18" s="1015" t="s">
        <v>72</v>
      </c>
      <c r="F18" s="1016"/>
      <c r="G18" s="974">
        <v>600</v>
      </c>
      <c r="H18" s="975"/>
      <c r="I18" s="92"/>
      <c r="J18" s="93">
        <f t="shared" si="0"/>
        <v>0</v>
      </c>
      <c r="K18" s="96" t="s">
        <v>432</v>
      </c>
    </row>
    <row r="19" spans="2:11" ht="30" customHeight="1">
      <c r="B19" s="1019" t="s">
        <v>443</v>
      </c>
      <c r="C19" s="1020"/>
      <c r="D19" s="1021"/>
      <c r="E19" s="1015" t="s">
        <v>72</v>
      </c>
      <c r="F19" s="1016"/>
      <c r="G19" s="974">
        <v>1800</v>
      </c>
      <c r="H19" s="975"/>
      <c r="I19" s="92"/>
      <c r="J19" s="93">
        <f t="shared" si="0"/>
        <v>0</v>
      </c>
      <c r="K19" s="96" t="s">
        <v>336</v>
      </c>
    </row>
    <row r="20" spans="2:11" ht="30" customHeight="1">
      <c r="B20" s="997" t="s">
        <v>444</v>
      </c>
      <c r="C20" s="998"/>
      <c r="D20" s="998"/>
      <c r="E20" s="999" t="s">
        <v>72</v>
      </c>
      <c r="F20" s="998"/>
      <c r="G20" s="974">
        <v>1800</v>
      </c>
      <c r="H20" s="975"/>
      <c r="I20" s="366"/>
      <c r="J20" s="93">
        <f t="shared" si="0"/>
        <v>0</v>
      </c>
      <c r="K20" s="96" t="s">
        <v>336</v>
      </c>
    </row>
    <row r="21" spans="2:11" ht="30" customHeight="1">
      <c r="B21" s="1012" t="s">
        <v>421</v>
      </c>
      <c r="C21" s="1013"/>
      <c r="D21" s="1014"/>
      <c r="E21" s="1015" t="s">
        <v>72</v>
      </c>
      <c r="F21" s="1016"/>
      <c r="G21" s="974">
        <v>150</v>
      </c>
      <c r="H21" s="975"/>
      <c r="I21" s="366"/>
      <c r="J21" s="93">
        <f t="shared" si="0"/>
        <v>0</v>
      </c>
      <c r="K21" s="365" t="s">
        <v>424</v>
      </c>
    </row>
    <row r="22" spans="2:11" ht="30" customHeight="1">
      <c r="B22" s="1012" t="s">
        <v>423</v>
      </c>
      <c r="C22" s="1013"/>
      <c r="D22" s="1014"/>
      <c r="E22" s="1015" t="s">
        <v>72</v>
      </c>
      <c r="F22" s="1016"/>
      <c r="G22" s="974">
        <v>150</v>
      </c>
      <c r="H22" s="975"/>
      <c r="I22" s="366"/>
      <c r="J22" s="93">
        <f t="shared" si="0"/>
        <v>0</v>
      </c>
      <c r="K22" s="365" t="s">
        <v>425</v>
      </c>
    </row>
    <row r="23" spans="2:11" ht="30" customHeight="1" thickBot="1">
      <c r="B23" s="1000" t="s">
        <v>422</v>
      </c>
      <c r="C23" s="1001"/>
      <c r="D23" s="1002"/>
      <c r="E23" s="1003" t="s">
        <v>72</v>
      </c>
      <c r="F23" s="1004"/>
      <c r="G23" s="1005">
        <v>500</v>
      </c>
      <c r="H23" s="1006"/>
      <c r="I23" s="364"/>
      <c r="J23" s="93">
        <f t="shared" si="0"/>
        <v>0</v>
      </c>
      <c r="K23" s="365" t="s">
        <v>438</v>
      </c>
    </row>
    <row r="24" spans="2:11" ht="30" customHeight="1" thickBot="1">
      <c r="B24" s="1007" t="s">
        <v>73</v>
      </c>
      <c r="C24" s="1008"/>
      <c r="D24" s="1008"/>
      <c r="E24" s="1008"/>
      <c r="F24" s="1008"/>
      <c r="G24" s="1008"/>
      <c r="H24" s="1009"/>
      <c r="I24" s="1010">
        <f>SUM(J8:J23)</f>
        <v>0</v>
      </c>
      <c r="J24" s="1011"/>
      <c r="K24" s="97"/>
    </row>
  </sheetData>
  <mergeCells count="56">
    <mergeCell ref="G8:H8"/>
    <mergeCell ref="G9:H9"/>
    <mergeCell ref="G10:H10"/>
    <mergeCell ref="G11:H11"/>
    <mergeCell ref="G12:H12"/>
    <mergeCell ref="G13:H13"/>
    <mergeCell ref="G14:H14"/>
    <mergeCell ref="G15:H15"/>
    <mergeCell ref="G16:H16"/>
    <mergeCell ref="G17:H17"/>
    <mergeCell ref="B15:D15"/>
    <mergeCell ref="E15:F15"/>
    <mergeCell ref="B16:D16"/>
    <mergeCell ref="E16:F16"/>
    <mergeCell ref="B17:D17"/>
    <mergeCell ref="E17:F17"/>
    <mergeCell ref="B12:D12"/>
    <mergeCell ref="E12:F12"/>
    <mergeCell ref="B13:D13"/>
    <mergeCell ref="E13:F13"/>
    <mergeCell ref="B14:D14"/>
    <mergeCell ref="E14:F14"/>
    <mergeCell ref="B8:D8"/>
    <mergeCell ref="E8:F8"/>
    <mergeCell ref="B9:D9"/>
    <mergeCell ref="E9:F9"/>
    <mergeCell ref="B10:D11"/>
    <mergeCell ref="E10:F10"/>
    <mergeCell ref="E11:F11"/>
    <mergeCell ref="B1:K1"/>
    <mergeCell ref="B3:C4"/>
    <mergeCell ref="D3:H4"/>
    <mergeCell ref="B6:F6"/>
    <mergeCell ref="B7:D7"/>
    <mergeCell ref="E7:F7"/>
    <mergeCell ref="G7:H7"/>
    <mergeCell ref="B18:D18"/>
    <mergeCell ref="E18:F18"/>
    <mergeCell ref="G18:H18"/>
    <mergeCell ref="B19:D19"/>
    <mergeCell ref="E19:F19"/>
    <mergeCell ref="G19:H19"/>
    <mergeCell ref="B24:H24"/>
    <mergeCell ref="I24:J24"/>
    <mergeCell ref="B21:D21"/>
    <mergeCell ref="E21:F21"/>
    <mergeCell ref="G21:H21"/>
    <mergeCell ref="B22:D22"/>
    <mergeCell ref="E22:F22"/>
    <mergeCell ref="G22:H22"/>
    <mergeCell ref="B20:D20"/>
    <mergeCell ref="E20:F20"/>
    <mergeCell ref="G20:H20"/>
    <mergeCell ref="B23:D23"/>
    <mergeCell ref="E23:F23"/>
    <mergeCell ref="G23:H23"/>
  </mergeCells>
  <phoneticPr fontId="1"/>
  <pageMargins left="0.35416666666666669" right="0.2361111111111111" top="0.66736111111111107" bottom="0.19652777777777777" header="0.2361111111111111" footer="0.19652777777777777"/>
  <pageSetup paperSize="9" scale="72" orientation="portrait" r:id="rId1"/>
  <headerFooter alignWithMargins="0">
    <oddHeader>&amp;R&amp;D　/　&amp;T</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最初にご覧下さい</vt:lpstr>
      <vt:lpstr>入力シート</vt:lpstr>
      <vt:lpstr>1)利用申込書</vt:lpstr>
      <vt:lpstr>2)利用計画書</vt:lpstr>
      <vt:lpstr>3)利用者名簿</vt:lpstr>
      <vt:lpstr>4)食事申込書</vt:lpstr>
      <vt:lpstr>5)野外炊事注文書</vt:lpstr>
      <vt:lpstr>6)創作材料注文書</vt:lpstr>
      <vt:lpstr>7)創作材料注文書（荒天時）</vt:lpstr>
      <vt:lpstr>8)周辺施設減免入力シート</vt:lpstr>
      <vt:lpstr>9)宿泊利用料免除申請書</vt:lpstr>
      <vt:lpstr>10）飲酒交流申請書</vt:lpstr>
      <vt:lpstr>11)カヌー乗船名簿</vt:lpstr>
      <vt:lpstr>12)修学旅行等であることの証明書</vt:lpstr>
      <vt:lpstr>金額確認</vt:lpstr>
      <vt:lpstr>領収書発行希望確認シート</vt:lpstr>
      <vt:lpstr>利用料計算書</vt:lpstr>
      <vt:lpstr>尾幌酪農ふれあい館【減免申請書】</vt:lpstr>
      <vt:lpstr>B＆G海洋センター【減免申請書】</vt:lpstr>
      <vt:lpstr>温水プール【減免申請書】</vt:lpstr>
      <vt:lpstr>森林センター【減免申請書】 </vt:lpstr>
      <vt:lpstr>木工センター【減免申請書】</vt:lpstr>
      <vt:lpstr>'1)利用申込書'!Print_Area</vt:lpstr>
      <vt:lpstr>'10）飲酒交流申請書'!Print_Area</vt:lpstr>
      <vt:lpstr>'11)カヌー乗船名簿'!Print_Area</vt:lpstr>
      <vt:lpstr>'12)修学旅行等であることの証明書'!Print_Area</vt:lpstr>
      <vt:lpstr>'2)利用計画書'!Print_Area</vt:lpstr>
      <vt:lpstr>'3)利用者名簿'!Print_Area</vt:lpstr>
      <vt:lpstr>'4)食事申込書'!Print_Area</vt:lpstr>
      <vt:lpstr>'6)創作材料注文書'!Print_Area</vt:lpstr>
      <vt:lpstr>'7)創作材料注文書（荒天時）'!Print_Area</vt:lpstr>
      <vt:lpstr>'8)周辺施設減免入力シート'!Print_Area</vt:lpstr>
      <vt:lpstr>'9)宿泊利用料免除申請書'!Print_Area</vt:lpstr>
      <vt:lpstr>'B＆G海洋センター【減免申請書】'!Print_Area</vt:lpstr>
      <vt:lpstr>温水プール【減免申請書】!Print_Area</vt:lpstr>
      <vt:lpstr>金額確認!Print_Area</vt:lpstr>
      <vt:lpstr>最初にご覧下さい!Print_Area</vt:lpstr>
      <vt:lpstr>'森林センター【減免申請書】 '!Print_Area</vt:lpstr>
      <vt:lpstr>入力シート!Print_Area</vt:lpstr>
      <vt:lpstr>尾幌酪農ふれあい館【減免申請書】!Print_Area</vt:lpstr>
      <vt:lpstr>木工センター【減免申請書】!Print_Area</vt:lpstr>
      <vt:lpstr>利用料計算書!Print_Area</vt:lpstr>
      <vt:lpstr>領収書発行希望確認シート!Print_Area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利用申請書</dc:title>
  <dc:subject>利用申請書</dc:subject>
  <dc:creator>混線ＮＥＴ5</dc:creator>
  <cp:lastModifiedBy>奈緒子 大槻</cp:lastModifiedBy>
  <cp:lastPrinted>2026-04-06T07:00:06Z</cp:lastPrinted>
  <dcterms:created xsi:type="dcterms:W3CDTF">2014-03-25T02:26:57Z</dcterms:created>
  <dcterms:modified xsi:type="dcterms:W3CDTF">2026-04-15T09:24:42Z</dcterms:modified>
</cp:coreProperties>
</file>